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8280" activeTab="0"/>
  </bookViews>
  <sheets>
    <sheet name="CPL" sheetId="1" r:id="rId1"/>
    <sheet name="CPL(2)" sheetId="2" r:id="rId2"/>
    <sheet name="CBS" sheetId="3" r:id="rId3"/>
    <sheet name="CCIE" sheetId="4" r:id="rId4"/>
    <sheet name="CCF" sheetId="5" r:id="rId5"/>
  </sheets>
  <definedNames>
    <definedName name="_xlnm.Print_Area" localSheetId="2">'CBS'!$A$1:$E$55</definedName>
  </definedNames>
  <calcPr fullCalcOnLoad="1" fullPrecision="0"/>
</workbook>
</file>

<file path=xl/sharedStrings.xml><?xml version="1.0" encoding="utf-8"?>
<sst xmlns="http://schemas.openxmlformats.org/spreadsheetml/2006/main" count="233" uniqueCount="156">
  <si>
    <t>CONDENSED CONSOLIDATED INCOME STATEMENTS</t>
  </si>
  <si>
    <t>INDIVIDUAL QUARTER</t>
  </si>
  <si>
    <t>CUMULATIVE QUARTER</t>
  </si>
  <si>
    <t>CURRENT YEAR</t>
  </si>
  <si>
    <t>PRECEDING YEAR</t>
  </si>
  <si>
    <t>CORRESPONDING</t>
  </si>
  <si>
    <t>QUARTER</t>
  </si>
  <si>
    <t>PERIOD</t>
  </si>
  <si>
    <t>RM'000</t>
  </si>
  <si>
    <t>Revenue</t>
  </si>
  <si>
    <t>share (sen)</t>
  </si>
  <si>
    <t>AS AT PRECEDING FINANCIAL YEAR</t>
  </si>
  <si>
    <t>END</t>
  </si>
  <si>
    <t>Gross interest income</t>
  </si>
  <si>
    <t>Gross interest expense</t>
  </si>
  <si>
    <t>Operating Expenses</t>
  </si>
  <si>
    <t>Other Operating Income</t>
  </si>
  <si>
    <t>Taxation</t>
  </si>
  <si>
    <t>Minority Interest</t>
  </si>
  <si>
    <t>- basic (sen)</t>
  </si>
  <si>
    <t>- diluted (sen)</t>
  </si>
  <si>
    <t>Dividend per share (sen)</t>
  </si>
  <si>
    <t xml:space="preserve">AS AT PRECEDING FINANCIAL YEAR </t>
  </si>
  <si>
    <t>CONDENSED CONSOLIDATED BALANCE SHEET</t>
  </si>
  <si>
    <t>As at</t>
  </si>
  <si>
    <t>Property, plant and equipment</t>
  </si>
  <si>
    <t>Current Assets</t>
  </si>
  <si>
    <t>Inventories</t>
  </si>
  <si>
    <t>Current Liabilities</t>
  </si>
  <si>
    <t>Share capital</t>
  </si>
  <si>
    <t>Share premium</t>
  </si>
  <si>
    <t>Merger deficit</t>
  </si>
  <si>
    <t>Minority interests</t>
  </si>
  <si>
    <t>CONDENSED CONSOLIDATED CASH FLOW STATEMENTS</t>
  </si>
  <si>
    <t>Non-cash items</t>
  </si>
  <si>
    <t>Non-operating items</t>
  </si>
  <si>
    <t>Changes in working capital</t>
  </si>
  <si>
    <t>Tax paid</t>
  </si>
  <si>
    <t>Interest paid</t>
  </si>
  <si>
    <t>Interest received</t>
  </si>
  <si>
    <t xml:space="preserve">CONDENSED CONSOLIDATED STATEMENTS OF CHANGES IN EQUITY </t>
  </si>
  <si>
    <t>Share Capital</t>
  </si>
  <si>
    <t>Total</t>
  </si>
  <si>
    <t>Accumulated loss</t>
  </si>
  <si>
    <t>Warrants</t>
  </si>
  <si>
    <t>Short term borrowings</t>
  </si>
  <si>
    <t>N/A</t>
  </si>
  <si>
    <t>Capital reserve</t>
  </si>
  <si>
    <t>Accumulated losses</t>
  </si>
  <si>
    <t xml:space="preserve">QUARTER </t>
  </si>
  <si>
    <t xml:space="preserve">TO DATE </t>
  </si>
  <si>
    <t>Cash Flow from Operating Activities</t>
  </si>
  <si>
    <t>Adjustment for :-</t>
  </si>
  <si>
    <t>Repayment of borrowings</t>
  </si>
  <si>
    <t>Repayment of liability portion of ICULS</t>
  </si>
  <si>
    <t>DATAPREP HOLDINGS BHD  (Company No. : 183059-H)</t>
  </si>
  <si>
    <t>AS AT END OF CURRENT QUARTER</t>
  </si>
  <si>
    <t xml:space="preserve">Deposits with licensed banks </t>
  </si>
  <si>
    <t xml:space="preserve">Deposits, Cash and Bank Balances </t>
  </si>
  <si>
    <t>Cash and cash equivalents</t>
  </si>
  <si>
    <t>Drawdown of borrowings</t>
  </si>
  <si>
    <t>SUMMARY OF KEY FINANCIAL INFORMATION</t>
  </si>
  <si>
    <t>ADDITIONAL INFORMATION</t>
  </si>
  <si>
    <t>Trade receivables</t>
  </si>
  <si>
    <t>Other payables</t>
  </si>
  <si>
    <t>Trade payables</t>
  </si>
  <si>
    <t>Earnings/(loss) per share :</t>
  </si>
  <si>
    <t>Total equity</t>
  </si>
  <si>
    <t xml:space="preserve"> Equity</t>
  </si>
  <si>
    <t>ASSETS</t>
  </si>
  <si>
    <t>Non-current assets</t>
  </si>
  <si>
    <t>Intangible assets</t>
  </si>
  <si>
    <t>Total assets</t>
  </si>
  <si>
    <t>EQUITY AND LIABILITIES</t>
  </si>
  <si>
    <t>Non-current liabilities</t>
  </si>
  <si>
    <t>Total current liabilities</t>
  </si>
  <si>
    <t>Total liabilities</t>
  </si>
  <si>
    <t>Total equity and liabilities</t>
  </si>
  <si>
    <t>------------------------------Reserves---------------------------------------------------------------</t>
  </si>
  <si>
    <t>Audited</t>
  </si>
  <si>
    <t xml:space="preserve">Net assets per share </t>
  </si>
  <si>
    <t>attributable to ordinary equity</t>
  </si>
  <si>
    <t>---------------------------Non-distributable--------------------------</t>
  </si>
  <si>
    <t>to ordinary equity holders</t>
  </si>
  <si>
    <t>per share (sen)</t>
  </si>
  <si>
    <t xml:space="preserve">Proposed/Declared Dividend </t>
  </si>
  <si>
    <t>Other receivables</t>
  </si>
  <si>
    <t xml:space="preserve">Minority </t>
  </si>
  <si>
    <t xml:space="preserve"> Interests</t>
  </si>
  <si>
    <t>Cash flow from Investing Activites</t>
  </si>
  <si>
    <t>Cash flow from Financing Activities</t>
  </si>
  <si>
    <t xml:space="preserve">Attributed to : </t>
  </si>
  <si>
    <t>Net assets per share (RM)</t>
  </si>
  <si>
    <t>holders of the Company (RM)</t>
  </si>
  <si>
    <t>Equity holders of the Company</t>
  </si>
  <si>
    <t>Deposits, cash and bank balances</t>
  </si>
  <si>
    <t>Equity attributable to equity holders of the Company</t>
  </si>
  <si>
    <t>---------------------------------------------------------------------------Attributable to the equity holders of the Company---------------------------------------------------------------------------</t>
  </si>
  <si>
    <t>Cash and bank balances</t>
  </si>
  <si>
    <t>of the Company</t>
  </si>
  <si>
    <t>Deferred tax assets</t>
  </si>
  <si>
    <t xml:space="preserve">Irredeemable Convertible Unsecured Loan </t>
  </si>
  <si>
    <t xml:space="preserve">   Stocks ("ICULS") - equity component</t>
  </si>
  <si>
    <t>Long term borrowings</t>
  </si>
  <si>
    <t>Operating profit before working capital changes</t>
  </si>
  <si>
    <t>Less: Bank overdraft</t>
  </si>
  <si>
    <t>Finance costs</t>
  </si>
  <si>
    <t>Payment of hire purchase liabilities</t>
  </si>
  <si>
    <t>Unaudited</t>
  </si>
  <si>
    <t>31.03.2007</t>
  </si>
  <si>
    <t>ICULS - Equity  Component</t>
  </si>
  <si>
    <t>Profit from operations</t>
  </si>
  <si>
    <t>Tax recoverable</t>
  </si>
  <si>
    <t>Cash and cash equivalents at beginning of the year</t>
  </si>
  <si>
    <t>At 1 April 2007</t>
  </si>
  <si>
    <t>At 1 April 2006</t>
  </si>
  <si>
    <t>Cash and cash equivalents at end of the period</t>
  </si>
  <si>
    <t>Expiration of unexercised warrants</t>
  </si>
  <si>
    <t>Profit for the period</t>
  </si>
  <si>
    <t>Net cash used in investing activities</t>
  </si>
  <si>
    <t>Profit before tax</t>
  </si>
  <si>
    <t>Profit after tax</t>
  </si>
  <si>
    <t xml:space="preserve">Profit attributable </t>
  </si>
  <si>
    <t xml:space="preserve">Basic earnings per </t>
  </si>
  <si>
    <t>FOR THE SECOND QUARTER ENDED 30 SEPTEMBER 2007</t>
  </si>
  <si>
    <t>[30/09/2007]</t>
  </si>
  <si>
    <t>[30/09/2006]</t>
  </si>
  <si>
    <t>AS AT 30 SEPTEMBER 2007</t>
  </si>
  <si>
    <t>30.09.2007</t>
  </si>
  <si>
    <t>At 30 September 2006</t>
  </si>
  <si>
    <t>At 30 September 2007</t>
  </si>
  <si>
    <t>Disposal of a subsidiary to a minority</t>
  </si>
  <si>
    <t xml:space="preserve">    shareholder</t>
  </si>
  <si>
    <t>Par value reduction</t>
  </si>
  <si>
    <t>Share premium reduction</t>
  </si>
  <si>
    <t>Issue of new ordinary shares pursuant to</t>
  </si>
  <si>
    <t xml:space="preserve">    the exercise of ESOS</t>
  </si>
  <si>
    <t xml:space="preserve">    the conversion of ICULS at RM0.38 each</t>
  </si>
  <si>
    <t>Six Months Ended</t>
  </si>
  <si>
    <t>Proceeds from disposal of shares in a subsidiary</t>
  </si>
  <si>
    <t>30.09.2006</t>
  </si>
  <si>
    <t xml:space="preserve">Cash and cash equivalents at end of the financial period comprise the following: </t>
  </si>
  <si>
    <t xml:space="preserve">    the Rights Issue of Shares</t>
  </si>
  <si>
    <t>Proceeds from the issuance of ordinary shares</t>
  </si>
  <si>
    <t>Expenses incurred in connection with issue</t>
  </si>
  <si>
    <t xml:space="preserve">    of shares</t>
  </si>
  <si>
    <t>Tax refund</t>
  </si>
  <si>
    <t>Proceeds from disposal of plant and equipment</t>
  </si>
  <si>
    <t>Acquisition of plant and equipment</t>
  </si>
  <si>
    <t>Dividends paid to minority shareholders of a subsidiary</t>
  </si>
  <si>
    <t>Dividends paid to minority shareholder of a</t>
  </si>
  <si>
    <t xml:space="preserve">    subsidiary</t>
  </si>
  <si>
    <t>Net cash generated from/(used in) financing activities</t>
  </si>
  <si>
    <t>Net increase/(decrease) in cash and cash equivalents</t>
  </si>
  <si>
    <t>Net cash generated from/(used in) operating activities</t>
  </si>
  <si>
    <t>Cash generated from/(used in) operations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</si>
</sst>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10">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2"/>
    </font>
    <font>
      <sz val="16"/>
      <name val="Arial"/>
      <family val="2"/>
    </font>
    <font>
      <b/>
      <u val="single"/>
      <sz val="16"/>
      <name val="Arial"/>
      <family val="2"/>
    </font>
    <font>
      <u val="single"/>
      <sz val="16"/>
      <name val="Arial"/>
      <family val="2"/>
    </font>
    <font>
      <sz val="10"/>
      <color indexed="8"/>
      <name val="Arial"/>
      <family val="0"/>
    </font>
  </fonts>
  <fills count="2">
    <fill>
      <patternFill/>
    </fill>
    <fill>
      <patternFill patternType="gray125"/>
    </fill>
  </fills>
  <borders count="2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double"/>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181" fontId="0" fillId="0" borderId="0" xfId="0" applyNumberFormat="1" applyAlignment="1">
      <alignment/>
    </xf>
    <xf numFmtId="181" fontId="0" fillId="0" borderId="0" xfId="15" applyNumberFormat="1" applyAlignment="1">
      <alignment/>
    </xf>
    <xf numFmtId="41" fontId="1" fillId="0" borderId="0" xfId="0" applyNumberFormat="1" applyFont="1" applyAlignment="1">
      <alignment/>
    </xf>
    <xf numFmtId="41" fontId="0" fillId="0" borderId="0" xfId="0" applyNumberFormat="1" applyAlignment="1">
      <alignment/>
    </xf>
    <xf numFmtId="41" fontId="0" fillId="0" borderId="0" xfId="0" applyNumberFormat="1" applyAlignment="1">
      <alignment horizontal="center"/>
    </xf>
    <xf numFmtId="41" fontId="0" fillId="0" borderId="0" xfId="0" applyNumberFormat="1" applyAlignment="1">
      <alignment wrapText="1"/>
    </xf>
    <xf numFmtId="41" fontId="1" fillId="0" borderId="0" xfId="0" applyNumberFormat="1" applyFont="1" applyAlignment="1">
      <alignment horizontal="left"/>
    </xf>
    <xf numFmtId="41" fontId="0" fillId="0" borderId="0" xfId="0" applyNumberFormat="1" applyBorder="1" applyAlignment="1">
      <alignment horizontal="center"/>
    </xf>
    <xf numFmtId="41" fontId="0" fillId="0" borderId="1" xfId="0" applyNumberFormat="1" applyBorder="1" applyAlignment="1">
      <alignment/>
    </xf>
    <xf numFmtId="41" fontId="0" fillId="0" borderId="2" xfId="0" applyNumberFormat="1" applyBorder="1" applyAlignment="1">
      <alignment horizontal="center"/>
    </xf>
    <xf numFmtId="41" fontId="0" fillId="0" borderId="3" xfId="0" applyNumberFormat="1" applyBorder="1" applyAlignment="1">
      <alignment/>
    </xf>
    <xf numFmtId="41" fontId="0" fillId="0" borderId="4" xfId="0" applyNumberFormat="1" applyBorder="1" applyAlignment="1">
      <alignment horizontal="center"/>
    </xf>
    <xf numFmtId="41" fontId="0" fillId="0" borderId="5" xfId="0" applyNumberFormat="1" applyBorder="1" applyAlignment="1">
      <alignment horizontal="center"/>
    </xf>
    <xf numFmtId="41" fontId="0" fillId="0" borderId="6" xfId="0" applyNumberFormat="1" applyBorder="1" applyAlignment="1">
      <alignment horizontal="center"/>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horizontal="center"/>
    </xf>
    <xf numFmtId="41" fontId="0" fillId="0" borderId="9" xfId="0" applyNumberFormat="1" applyBorder="1" applyAlignment="1">
      <alignment horizontal="center"/>
    </xf>
    <xf numFmtId="181" fontId="0" fillId="0" borderId="1" xfId="0" applyNumberFormat="1" applyBorder="1" applyAlignment="1">
      <alignment horizontal="center"/>
    </xf>
    <xf numFmtId="41" fontId="0" fillId="0" borderId="3" xfId="16" applyNumberFormat="1" applyBorder="1" applyAlignment="1">
      <alignment/>
    </xf>
    <xf numFmtId="41" fontId="0" fillId="0" borderId="4" xfId="16" applyNumberFormat="1" applyBorder="1" applyAlignment="1">
      <alignment horizontal="center"/>
    </xf>
    <xf numFmtId="41" fontId="0" fillId="0" borderId="3" xfId="0" applyNumberFormat="1" applyBorder="1" applyAlignment="1" quotePrefix="1">
      <alignment/>
    </xf>
    <xf numFmtId="41" fontId="0" fillId="0" borderId="4" xfId="0" applyNumberFormat="1" applyBorder="1" applyAlignment="1" quotePrefix="1">
      <alignment horizontal="center"/>
    </xf>
    <xf numFmtId="41" fontId="0" fillId="0" borderId="0" xfId="0" applyNumberFormat="1" applyAlignment="1">
      <alignment horizontal="right"/>
    </xf>
    <xf numFmtId="181" fontId="1" fillId="0" borderId="0" xfId="0" applyNumberFormat="1" applyFont="1" applyAlignment="1">
      <alignment/>
    </xf>
    <xf numFmtId="181" fontId="0" fillId="0" borderId="0" xfId="0" applyNumberFormat="1" applyBorder="1" applyAlignment="1">
      <alignment/>
    </xf>
    <xf numFmtId="181" fontId="1" fillId="0" borderId="0" xfId="0" applyNumberFormat="1" applyFont="1" applyAlignment="1">
      <alignment horizontal="center"/>
    </xf>
    <xf numFmtId="181" fontId="0" fillId="0" borderId="0" xfId="0" applyNumberFormat="1" applyBorder="1" applyAlignment="1">
      <alignment horizontal="center"/>
    </xf>
    <xf numFmtId="181" fontId="0" fillId="0" borderId="10" xfId="0" applyNumberFormat="1" applyBorder="1" applyAlignment="1">
      <alignment/>
    </xf>
    <xf numFmtId="181" fontId="0" fillId="0" borderId="0" xfId="0" applyNumberFormat="1" applyAlignment="1">
      <alignment wrapText="1"/>
    </xf>
    <xf numFmtId="181" fontId="0" fillId="0" borderId="5" xfId="0" applyNumberFormat="1" applyBorder="1" applyAlignment="1">
      <alignment horizontal="center"/>
    </xf>
    <xf numFmtId="181" fontId="0" fillId="0" borderId="9" xfId="0" applyNumberFormat="1" applyBorder="1" applyAlignment="1">
      <alignment horizontal="center"/>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181" fontId="0" fillId="0" borderId="11" xfId="0" applyNumberFormat="1" applyBorder="1" applyAlignment="1">
      <alignment/>
    </xf>
    <xf numFmtId="181" fontId="0" fillId="0" borderId="3" xfId="0" applyNumberFormat="1" applyBorder="1" applyAlignment="1">
      <alignment horizontal="center"/>
    </xf>
    <xf numFmtId="181" fontId="0" fillId="0" borderId="6" xfId="0" applyNumberFormat="1" applyBorder="1" applyAlignment="1">
      <alignment horizontal="center"/>
    </xf>
    <xf numFmtId="181" fontId="0" fillId="0" borderId="6" xfId="0" applyNumberFormat="1" applyBorder="1" applyAlignment="1">
      <alignment/>
    </xf>
    <xf numFmtId="181" fontId="0" fillId="0" borderId="7" xfId="0" applyNumberFormat="1" applyBorder="1" applyAlignment="1">
      <alignment horizontal="center"/>
    </xf>
    <xf numFmtId="181" fontId="0" fillId="0" borderId="12" xfId="0" applyNumberFormat="1" applyBorder="1" applyAlignment="1">
      <alignment horizontal="center"/>
    </xf>
    <xf numFmtId="181" fontId="0" fillId="0" borderId="12" xfId="0" applyNumberFormat="1" applyBorder="1" applyAlignment="1">
      <alignment/>
    </xf>
    <xf numFmtId="181" fontId="0" fillId="0" borderId="1" xfId="0" applyNumberFormat="1" applyBorder="1" applyAlignment="1">
      <alignment/>
    </xf>
    <xf numFmtId="181" fontId="0" fillId="0" borderId="5" xfId="0" applyNumberFormat="1" applyBorder="1" applyAlignment="1">
      <alignment/>
    </xf>
    <xf numFmtId="181" fontId="0" fillId="0" borderId="9" xfId="0" applyNumberFormat="1" applyBorder="1" applyAlignment="1">
      <alignment/>
    </xf>
    <xf numFmtId="181" fontId="0" fillId="0" borderId="0" xfId="0" applyNumberFormat="1" applyAlignment="1">
      <alignment horizontal="center"/>
    </xf>
    <xf numFmtId="181" fontId="0" fillId="0" borderId="0" xfId="21" applyNumberFormat="1" applyAlignment="1">
      <alignment/>
    </xf>
    <xf numFmtId="181" fontId="0" fillId="0" borderId="0" xfId="0" applyNumberFormat="1" applyBorder="1" applyAlignment="1">
      <alignment horizontal="right"/>
    </xf>
    <xf numFmtId="181" fontId="0" fillId="0" borderId="0" xfId="15" applyNumberFormat="1" applyBorder="1" applyAlignment="1">
      <alignment/>
    </xf>
    <xf numFmtId="181" fontId="1" fillId="0" borderId="0" xfId="0" applyNumberFormat="1" applyFont="1" applyBorder="1" applyAlignment="1">
      <alignment horizontal="center"/>
    </xf>
    <xf numFmtId="181" fontId="0" fillId="0" borderId="0" xfId="0" applyNumberFormat="1" applyAlignment="1">
      <alignment horizontal="right"/>
    </xf>
    <xf numFmtId="41" fontId="0" fillId="0" borderId="6" xfId="0" applyNumberFormat="1" applyFill="1" applyBorder="1" applyAlignment="1">
      <alignment/>
    </xf>
    <xf numFmtId="41" fontId="0" fillId="0" borderId="9" xfId="0" applyNumberFormat="1" applyFill="1" applyBorder="1" applyAlignment="1">
      <alignment/>
    </xf>
    <xf numFmtId="41" fontId="0" fillId="0" borderId="6" xfId="15" applyNumberFormat="1" applyFill="1" applyBorder="1" applyAlignment="1" quotePrefix="1">
      <alignment horizontal="right"/>
    </xf>
    <xf numFmtId="41" fontId="0" fillId="0" borderId="6" xfId="0" applyNumberFormat="1" applyFill="1" applyBorder="1" applyAlignment="1" quotePrefix="1">
      <alignment horizontal="right"/>
    </xf>
    <xf numFmtId="41" fontId="0" fillId="0" borderId="5" xfId="0" applyNumberFormat="1" applyFill="1" applyBorder="1" applyAlignment="1">
      <alignment/>
    </xf>
    <xf numFmtId="183" fontId="0" fillId="0" borderId="6" xfId="0" applyNumberFormat="1" applyFill="1" applyBorder="1" applyAlignment="1">
      <alignment horizontal="right"/>
    </xf>
    <xf numFmtId="183" fontId="0" fillId="0" borderId="9" xfId="0" applyNumberFormat="1" applyFill="1" applyBorder="1" applyAlignment="1">
      <alignment horizontal="right"/>
    </xf>
    <xf numFmtId="41" fontId="0" fillId="0" borderId="0" xfId="0" applyNumberFormat="1" applyFill="1" applyAlignment="1">
      <alignment horizontal="right"/>
    </xf>
    <xf numFmtId="181" fontId="0" fillId="0" borderId="9" xfId="0" applyNumberFormat="1" applyFill="1" applyBorder="1" applyAlignment="1">
      <alignment horizontal="center"/>
    </xf>
    <xf numFmtId="181" fontId="0" fillId="0" borderId="12" xfId="0" applyNumberFormat="1" applyFill="1" applyBorder="1" applyAlignment="1">
      <alignment/>
    </xf>
    <xf numFmtId="181" fontId="0" fillId="0" borderId="12" xfId="0" applyNumberFormat="1" applyFill="1" applyBorder="1" applyAlignment="1" quotePrefix="1">
      <alignment horizontal="right"/>
    </xf>
    <xf numFmtId="181" fontId="0" fillId="0" borderId="9" xfId="0" applyNumberFormat="1" applyFill="1" applyBorder="1" applyAlignment="1">
      <alignment/>
    </xf>
    <xf numFmtId="181" fontId="0" fillId="0" borderId="0" xfId="0" applyNumberFormat="1" applyFill="1" applyBorder="1" applyAlignment="1">
      <alignment/>
    </xf>
    <xf numFmtId="181" fontId="1" fillId="0" borderId="0" xfId="0" applyNumberFormat="1" applyFont="1" applyFill="1" applyBorder="1" applyAlignment="1">
      <alignment/>
    </xf>
    <xf numFmtId="181" fontId="1" fillId="0" borderId="0" xfId="0" applyNumberFormat="1" applyFont="1" applyFill="1" applyBorder="1" applyAlignment="1">
      <alignment wrapText="1"/>
    </xf>
    <xf numFmtId="181" fontId="0" fillId="0" borderId="0" xfId="0" applyNumberFormat="1" applyFill="1" applyAlignment="1">
      <alignment/>
    </xf>
    <xf numFmtId="181" fontId="1" fillId="0" borderId="0" xfId="0" applyNumberFormat="1" applyFont="1" applyFill="1" applyAlignment="1">
      <alignment horizontal="center"/>
    </xf>
    <xf numFmtId="181" fontId="1" fillId="0" borderId="0" xfId="0" applyNumberFormat="1" applyFont="1" applyFill="1" applyAlignment="1">
      <alignment/>
    </xf>
    <xf numFmtId="9" fontId="0" fillId="0" borderId="0" xfId="21" applyAlignment="1">
      <alignment/>
    </xf>
    <xf numFmtId="41" fontId="0" fillId="0" borderId="0" xfId="0" applyNumberFormat="1" applyFont="1" applyAlignment="1">
      <alignment/>
    </xf>
    <xf numFmtId="181" fontId="0" fillId="0" borderId="10" xfId="0" applyNumberFormat="1" applyFill="1" applyBorder="1" applyAlignment="1">
      <alignment/>
    </xf>
    <xf numFmtId="181" fontId="1" fillId="0" borderId="13" xfId="0" applyNumberFormat="1" applyFont="1" applyFill="1" applyBorder="1" applyAlignment="1">
      <alignment/>
    </xf>
    <xf numFmtId="181" fontId="1" fillId="0" borderId="14" xfId="0" applyNumberFormat="1" applyFont="1" applyFill="1" applyBorder="1" applyAlignment="1">
      <alignment/>
    </xf>
    <xf numFmtId="41" fontId="0" fillId="0" borderId="0" xfId="0" applyNumberFormat="1" applyAlignment="1">
      <alignment horizontal="left" indent="1"/>
    </xf>
    <xf numFmtId="181" fontId="0" fillId="0" borderId="3" xfId="0" applyNumberFormat="1" applyBorder="1" applyAlignment="1">
      <alignment/>
    </xf>
    <xf numFmtId="181" fontId="0" fillId="0" borderId="1" xfId="0" applyNumberFormat="1" applyFill="1" applyBorder="1" applyAlignment="1">
      <alignment/>
    </xf>
    <xf numFmtId="181" fontId="0" fillId="0" borderId="11" xfId="0" applyNumberFormat="1" applyFill="1" applyBorder="1" applyAlignment="1">
      <alignment/>
    </xf>
    <xf numFmtId="181" fontId="0" fillId="0" borderId="7" xfId="0" applyNumberFormat="1" applyFill="1" applyBorder="1" applyAlignment="1">
      <alignment/>
    </xf>
    <xf numFmtId="181" fontId="0" fillId="0" borderId="5" xfId="0" applyNumberFormat="1" applyFill="1" applyBorder="1" applyAlignment="1">
      <alignment/>
    </xf>
    <xf numFmtId="41" fontId="5" fillId="0" borderId="0" xfId="0" applyNumberFormat="1" applyFont="1" applyAlignment="1">
      <alignment horizontal="left"/>
    </xf>
    <xf numFmtId="41" fontId="5" fillId="0" borderId="0" xfId="0" applyNumberFormat="1" applyFont="1" applyAlignment="1">
      <alignment/>
    </xf>
    <xf numFmtId="41" fontId="6" fillId="0" borderId="0" xfId="0" applyNumberFormat="1" applyFont="1" applyAlignment="1">
      <alignment/>
    </xf>
    <xf numFmtId="181" fontId="5" fillId="0" borderId="0" xfId="0" applyNumberFormat="1" applyFont="1" applyAlignment="1">
      <alignment horizontal="left"/>
    </xf>
    <xf numFmtId="41" fontId="5" fillId="0" borderId="0" xfId="0" applyNumberFormat="1" applyFont="1" applyAlignment="1">
      <alignment horizontal="center"/>
    </xf>
    <xf numFmtId="41" fontId="5" fillId="0" borderId="0" xfId="0" applyNumberFormat="1" applyFont="1" applyAlignment="1">
      <alignment horizontal="center" wrapText="1"/>
    </xf>
    <xf numFmtId="41" fontId="5" fillId="0" borderId="0" xfId="0" applyNumberFormat="1" applyFont="1" applyAlignment="1" quotePrefix="1">
      <alignment horizontal="left"/>
    </xf>
    <xf numFmtId="41" fontId="5" fillId="0" borderId="0" xfId="0" applyNumberFormat="1" applyFont="1" applyAlignment="1">
      <alignment wrapText="1"/>
    </xf>
    <xf numFmtId="41" fontId="5" fillId="0" borderId="0" xfId="0" applyNumberFormat="1" applyFont="1" applyFill="1" applyAlignment="1">
      <alignment/>
    </xf>
    <xf numFmtId="9" fontId="5" fillId="0" borderId="0" xfId="21" applyFont="1" applyFill="1" applyAlignment="1">
      <alignment/>
    </xf>
    <xf numFmtId="41" fontId="6" fillId="0" borderId="0" xfId="0" applyNumberFormat="1" applyFont="1" applyFill="1" applyAlignment="1">
      <alignment/>
    </xf>
    <xf numFmtId="41" fontId="6" fillId="0" borderId="0" xfId="0" applyNumberFormat="1" applyFont="1" applyFill="1" applyBorder="1" applyAlignment="1">
      <alignment/>
    </xf>
    <xf numFmtId="41" fontId="5" fillId="0" borderId="0" xfId="0" applyNumberFormat="1" applyFont="1" applyFill="1" applyBorder="1" applyAlignment="1">
      <alignment/>
    </xf>
    <xf numFmtId="41" fontId="6" fillId="0" borderId="0" xfId="15" applyNumberFormat="1" applyFont="1" applyFill="1" applyAlignment="1">
      <alignment/>
    </xf>
    <xf numFmtId="41" fontId="5" fillId="0" borderId="14" xfId="0" applyNumberFormat="1" applyFont="1" applyFill="1" applyBorder="1" applyAlignment="1">
      <alignment/>
    </xf>
    <xf numFmtId="41" fontId="5" fillId="0" borderId="14" xfId="0" applyNumberFormat="1" applyFont="1" applyBorder="1" applyAlignment="1">
      <alignment/>
    </xf>
    <xf numFmtId="41" fontId="8" fillId="0" borderId="0" xfId="0" applyNumberFormat="1" applyFont="1" applyAlignment="1">
      <alignment/>
    </xf>
    <xf numFmtId="41" fontId="7" fillId="0" borderId="0" xfId="0" applyNumberFormat="1" applyFont="1" applyAlignment="1">
      <alignment horizontal="left"/>
    </xf>
    <xf numFmtId="181" fontId="1" fillId="0" borderId="13" xfId="0" applyNumberFormat="1" applyFont="1" applyFill="1" applyBorder="1" applyAlignment="1">
      <alignment wrapText="1"/>
    </xf>
    <xf numFmtId="183" fontId="9" fillId="0" borderId="6" xfId="0" applyNumberFormat="1" applyFont="1" applyFill="1" applyBorder="1" applyAlignment="1">
      <alignment horizontal="right"/>
    </xf>
    <xf numFmtId="41" fontId="0" fillId="0" borderId="3" xfId="0" applyNumberFormat="1" applyBorder="1" applyAlignment="1">
      <alignment horizontal="left"/>
    </xf>
    <xf numFmtId="41" fontId="0" fillId="0" borderId="15" xfId="0" applyNumberFormat="1" applyFill="1" applyBorder="1" applyAlignment="1">
      <alignment/>
    </xf>
    <xf numFmtId="181" fontId="0" fillId="0" borderId="0" xfId="0" applyNumberFormat="1" applyBorder="1" applyAlignment="1" quotePrefix="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1" fontId="0" fillId="0" borderId="5" xfId="0" applyNumberFormat="1" applyFill="1" applyBorder="1" applyAlignment="1" quotePrefix="1">
      <alignment horizontal="right"/>
    </xf>
    <xf numFmtId="183" fontId="0" fillId="0" borderId="7" xfId="0" applyNumberFormat="1" applyFill="1" applyBorder="1" applyAlignment="1">
      <alignment horizontal="right"/>
    </xf>
    <xf numFmtId="181" fontId="0" fillId="0" borderId="6" xfId="0" applyNumberFormat="1" applyFill="1" applyBorder="1" applyAlignment="1">
      <alignment/>
    </xf>
    <xf numFmtId="181" fontId="0" fillId="0" borderId="6" xfId="15" applyNumberFormat="1" applyFill="1" applyBorder="1" applyAlignment="1" quotePrefix="1">
      <alignment horizontal="right"/>
    </xf>
    <xf numFmtId="181" fontId="0" fillId="0" borderId="6" xfId="0" applyNumberFormat="1" applyFill="1" applyBorder="1" applyAlignment="1" quotePrefix="1">
      <alignment horizontal="right"/>
    </xf>
    <xf numFmtId="181" fontId="0" fillId="0" borderId="15" xfId="0" applyNumberFormat="1" applyFill="1" applyBorder="1" applyAlignment="1">
      <alignment/>
    </xf>
    <xf numFmtId="181" fontId="0" fillId="0" borderId="0" xfId="0" applyNumberFormat="1" applyFill="1" applyAlignment="1">
      <alignment horizontal="right"/>
    </xf>
    <xf numFmtId="181" fontId="0" fillId="0" borderId="7" xfId="0" applyNumberFormat="1" applyFill="1" applyBorder="1" applyAlignment="1">
      <alignment horizontal="right"/>
    </xf>
    <xf numFmtId="181" fontId="0" fillId="0" borderId="0" xfId="0" applyNumberFormat="1" applyFont="1" applyFill="1" applyAlignment="1">
      <alignment/>
    </xf>
    <xf numFmtId="181" fontId="0" fillId="0" borderId="13" xfId="0" applyNumberFormat="1" applyFont="1" applyFill="1" applyBorder="1" applyAlignment="1">
      <alignment/>
    </xf>
    <xf numFmtId="181" fontId="0" fillId="0" borderId="16" xfId="0" applyNumberFormat="1" applyFont="1" applyFill="1" applyBorder="1" applyAlignment="1">
      <alignment/>
    </xf>
    <xf numFmtId="181" fontId="0" fillId="0" borderId="0" xfId="0" applyNumberFormat="1" applyFont="1" applyFill="1" applyBorder="1" applyAlignment="1">
      <alignment/>
    </xf>
    <xf numFmtId="181" fontId="0" fillId="0" borderId="0" xfId="0" applyNumberFormat="1" applyFont="1" applyFill="1" applyAlignment="1">
      <alignment wrapText="1"/>
    </xf>
    <xf numFmtId="181" fontId="0" fillId="0" borderId="10" xfId="0" applyNumberFormat="1" applyFont="1" applyFill="1" applyBorder="1" applyAlignment="1">
      <alignment/>
    </xf>
    <xf numFmtId="181" fontId="0" fillId="0" borderId="0" xfId="15" applyNumberFormat="1" applyFill="1" applyAlignment="1">
      <alignment/>
    </xf>
    <xf numFmtId="171" fontId="0" fillId="0" borderId="17" xfId="15" applyFill="1" applyBorder="1" applyAlignment="1">
      <alignment/>
    </xf>
    <xf numFmtId="0" fontId="0" fillId="0" borderId="0" xfId="0" applyNumberFormat="1" applyAlignment="1">
      <alignment horizontal="left" wrapText="1" indent="1"/>
    </xf>
    <xf numFmtId="0" fontId="0" fillId="0" borderId="0" xfId="0" applyNumberFormat="1" applyAlignment="1">
      <alignment horizontal="left" indent="1"/>
    </xf>
    <xf numFmtId="0" fontId="0" fillId="0" borderId="0" xfId="0" applyNumberFormat="1" applyFont="1" applyAlignment="1">
      <alignment horizontal="left" indent="1"/>
    </xf>
    <xf numFmtId="0" fontId="1" fillId="0" borderId="0" xfId="0" applyNumberFormat="1" applyFont="1" applyAlignment="1">
      <alignment/>
    </xf>
    <xf numFmtId="41" fontId="0" fillId="0" borderId="0" xfId="0" applyNumberFormat="1" applyFill="1" applyAlignment="1">
      <alignment/>
    </xf>
    <xf numFmtId="41" fontId="0" fillId="0" borderId="5" xfId="0" applyNumberFormat="1" applyFill="1" applyBorder="1" applyAlignment="1">
      <alignment horizontal="center"/>
    </xf>
    <xf numFmtId="181" fontId="0" fillId="0" borderId="5" xfId="0" applyNumberFormat="1" applyFill="1" applyBorder="1" applyAlignment="1">
      <alignment horizontal="center"/>
    </xf>
    <xf numFmtId="41" fontId="0" fillId="0" borderId="6" xfId="0" applyNumberFormat="1" applyFill="1" applyBorder="1" applyAlignment="1">
      <alignment horizontal="center"/>
    </xf>
    <xf numFmtId="181" fontId="0" fillId="0" borderId="6" xfId="0" applyNumberFormat="1" applyFill="1" applyBorder="1" applyAlignment="1">
      <alignment horizontal="center"/>
    </xf>
    <xf numFmtId="41" fontId="0" fillId="0" borderId="9" xfId="0" applyNumberFormat="1" applyFill="1" applyBorder="1" applyAlignment="1">
      <alignment horizontal="center"/>
    </xf>
    <xf numFmtId="41" fontId="0" fillId="0" borderId="6" xfId="15" applyNumberFormat="1" applyFill="1" applyBorder="1" applyAlignment="1">
      <alignment horizontal="right"/>
    </xf>
    <xf numFmtId="183" fontId="0" fillId="0" borderId="8" xfId="0" applyNumberFormat="1" applyFill="1" applyBorder="1" applyAlignment="1">
      <alignment horizontal="right"/>
    </xf>
    <xf numFmtId="181" fontId="0" fillId="0" borderId="0" xfId="0" applyNumberFormat="1" applyFill="1" applyAlignment="1">
      <alignment horizontal="center"/>
    </xf>
    <xf numFmtId="181" fontId="0" fillId="0" borderId="0" xfId="0" applyNumberFormat="1" applyFill="1" applyBorder="1" applyAlignment="1" quotePrefix="1">
      <alignment horizontal="right"/>
    </xf>
    <xf numFmtId="181" fontId="0" fillId="0" borderId="0" xfId="0" applyNumberFormat="1" applyFill="1" applyBorder="1" applyAlignment="1">
      <alignment horizontal="center"/>
    </xf>
    <xf numFmtId="181" fontId="0" fillId="0" borderId="0" xfId="0" applyNumberFormat="1" applyFill="1" applyBorder="1" applyAlignment="1">
      <alignment horizontal="right"/>
    </xf>
    <xf numFmtId="181" fontId="1" fillId="0" borderId="0" xfId="0" applyNumberFormat="1" applyFont="1" applyFill="1" applyBorder="1" applyAlignment="1">
      <alignment horizontal="center"/>
    </xf>
    <xf numFmtId="41" fontId="1" fillId="0" borderId="0" xfId="0" applyNumberFormat="1" applyFont="1" applyFill="1" applyAlignment="1">
      <alignment horizontal="center"/>
    </xf>
    <xf numFmtId="41" fontId="0" fillId="0" borderId="0" xfId="0" applyNumberFormat="1" applyFont="1" applyFill="1" applyAlignment="1">
      <alignment/>
    </xf>
    <xf numFmtId="41" fontId="0" fillId="0" borderId="13" xfId="0" applyNumberFormat="1" applyFont="1" applyFill="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181" fontId="0" fillId="0" borderId="18" xfId="0" applyNumberFormat="1" applyFill="1" applyBorder="1" applyAlignment="1">
      <alignment/>
    </xf>
    <xf numFmtId="171" fontId="1" fillId="0" borderId="0" xfId="15" applyFont="1" applyAlignment="1">
      <alignment/>
    </xf>
    <xf numFmtId="171" fontId="0" fillId="0" borderId="0" xfId="15" applyAlignment="1">
      <alignment/>
    </xf>
    <xf numFmtId="0" fontId="0" fillId="0" borderId="7" xfId="0" applyFill="1" applyBorder="1" applyAlignment="1">
      <alignment/>
    </xf>
    <xf numFmtId="0" fontId="0" fillId="0" borderId="8" xfId="0" applyFill="1" applyBorder="1" applyAlignment="1">
      <alignment/>
    </xf>
    <xf numFmtId="41" fontId="0" fillId="0" borderId="1" xfId="0" applyNumberFormat="1" applyBorder="1" applyAlignment="1">
      <alignment horizontal="center"/>
    </xf>
    <xf numFmtId="181" fontId="1" fillId="0" borderId="1" xfId="0" applyNumberFormat="1" applyFont="1" applyBorder="1" applyAlignment="1">
      <alignment horizontal="center"/>
    </xf>
    <xf numFmtId="181" fontId="1" fillId="0" borderId="2" xfId="0" applyNumberFormat="1" applyFont="1" applyBorder="1" applyAlignment="1">
      <alignment horizontal="center"/>
    </xf>
    <xf numFmtId="181" fontId="1" fillId="0" borderId="19" xfId="0" applyNumberFormat="1" applyFont="1" applyFill="1" applyBorder="1" applyAlignment="1">
      <alignment horizontal="center"/>
    </xf>
    <xf numFmtId="181" fontId="1" fillId="0" borderId="20" xfId="0" applyNumberFormat="1" applyFont="1" applyFill="1" applyBorder="1" applyAlignment="1">
      <alignment horizontal="center"/>
    </xf>
    <xf numFmtId="181" fontId="0" fillId="0" borderId="5" xfId="0" applyNumberFormat="1" applyFill="1" applyBorder="1" applyAlignment="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3" fontId="0" fillId="0" borderId="5" xfId="15" applyNumberFormat="1" applyFill="1" applyBorder="1" applyAlignment="1">
      <alignment horizontal="right"/>
    </xf>
    <xf numFmtId="183" fontId="0" fillId="0" borderId="6" xfId="15" applyNumberFormat="1" applyFill="1" applyBorder="1" applyAlignment="1">
      <alignment horizontal="right"/>
    </xf>
    <xf numFmtId="181" fontId="0" fillId="0" borderId="5" xfId="0" applyNumberFormat="1" applyBorder="1" applyAlignment="1">
      <alignment horizontal="center"/>
    </xf>
    <xf numFmtId="181" fontId="0" fillId="0" borderId="9" xfId="0" applyNumberFormat="1" applyBorder="1" applyAlignment="1">
      <alignment horizontal="center"/>
    </xf>
    <xf numFmtId="181" fontId="0" fillId="0" borderId="1" xfId="0" applyNumberFormat="1" applyFill="1" applyBorder="1" applyAlignment="1">
      <alignment horizontal="center"/>
    </xf>
    <xf numFmtId="181" fontId="0" fillId="0" borderId="2" xfId="0" applyNumberFormat="1" applyFill="1" applyBorder="1" applyAlignment="1">
      <alignment horizontal="center"/>
    </xf>
    <xf numFmtId="181" fontId="0" fillId="0" borderId="7" xfId="0" applyNumberFormat="1" applyFill="1" applyBorder="1" applyAlignment="1">
      <alignment horizontal="center"/>
    </xf>
    <xf numFmtId="181" fontId="0" fillId="0" borderId="8" xfId="0" applyNumberFormat="1" applyFill="1" applyBorder="1" applyAlignment="1">
      <alignment horizontal="center"/>
    </xf>
    <xf numFmtId="43" fontId="0" fillId="0" borderId="1" xfId="0" applyNumberFormat="1" applyFill="1" applyBorder="1" applyAlignment="1">
      <alignment horizontal="right"/>
    </xf>
    <xf numFmtId="0" fontId="0" fillId="0" borderId="2" xfId="0" applyFill="1" applyBorder="1" applyAlignment="1">
      <alignment/>
    </xf>
    <xf numFmtId="43" fontId="0" fillId="0" borderId="3" xfId="0" applyNumberFormat="1" applyFill="1" applyBorder="1" applyAlignment="1">
      <alignment horizontal="right"/>
    </xf>
    <xf numFmtId="0" fontId="0" fillId="0" borderId="4" xfId="0" applyFill="1" applyBorder="1" applyAlignment="1">
      <alignment/>
    </xf>
    <xf numFmtId="41" fontId="0" fillId="0" borderId="2" xfId="0" applyNumberFormat="1" applyBorder="1" applyAlignment="1">
      <alignment horizontal="center"/>
    </xf>
    <xf numFmtId="41" fontId="0" fillId="0" borderId="7" xfId="0" applyNumberFormat="1" applyBorder="1" applyAlignment="1">
      <alignment horizontal="center"/>
    </xf>
    <xf numFmtId="41" fontId="0" fillId="0" borderId="8" xfId="0" applyNumberFormat="1" applyBorder="1" applyAlignment="1">
      <alignment horizontal="center"/>
    </xf>
    <xf numFmtId="41" fontId="1" fillId="0" borderId="1" xfId="0" applyNumberFormat="1" applyFont="1" applyFill="1" applyBorder="1" applyAlignment="1">
      <alignment horizontal="center"/>
    </xf>
    <xf numFmtId="41" fontId="1" fillId="0" borderId="2" xfId="0" applyNumberFormat="1" applyFont="1" applyFill="1" applyBorder="1" applyAlignment="1">
      <alignment horizontal="center"/>
    </xf>
    <xf numFmtId="41" fontId="1" fillId="0" borderId="7" xfId="0" applyNumberFormat="1" applyFont="1" applyFill="1" applyBorder="1" applyAlignment="1">
      <alignment horizontal="center"/>
    </xf>
    <xf numFmtId="41" fontId="1" fillId="0" borderId="8" xfId="0" applyNumberFormat="1" applyFont="1" applyFill="1" applyBorder="1" applyAlignment="1">
      <alignment horizontal="center"/>
    </xf>
    <xf numFmtId="41" fontId="1" fillId="0" borderId="1" xfId="0" applyNumberFormat="1" applyFont="1" applyBorder="1" applyAlignment="1">
      <alignment horizontal="center"/>
    </xf>
    <xf numFmtId="41" fontId="1" fillId="0" borderId="2" xfId="0" applyNumberFormat="1" applyFont="1" applyBorder="1" applyAlignment="1">
      <alignment horizontal="center"/>
    </xf>
    <xf numFmtId="41" fontId="1" fillId="0" borderId="19" xfId="0" applyNumberFormat="1" applyFont="1" applyFill="1" applyBorder="1" applyAlignment="1">
      <alignment horizontal="center"/>
    </xf>
    <xf numFmtId="41" fontId="1" fillId="0" borderId="20" xfId="0" applyNumberFormat="1" applyFont="1" applyFill="1" applyBorder="1" applyAlignment="1">
      <alignment horizontal="center"/>
    </xf>
    <xf numFmtId="183" fontId="0" fillId="0" borderId="1" xfId="0" applyNumberFormat="1" applyFill="1" applyBorder="1" applyAlignment="1">
      <alignment horizontal="right"/>
    </xf>
    <xf numFmtId="183" fontId="0" fillId="0" borderId="2" xfId="0" applyNumberFormat="1" applyFill="1" applyBorder="1" applyAlignment="1">
      <alignment horizontal="right"/>
    </xf>
    <xf numFmtId="41" fontId="5" fillId="0" borderId="0" xfId="0" applyNumberFormat="1" applyFont="1" applyAlignment="1" quotePrefix="1">
      <alignment horizontal="left"/>
    </xf>
    <xf numFmtId="41" fontId="5" fillId="0" borderId="0" xfId="0" applyNumberFormat="1" applyFont="1" applyAlignment="1">
      <alignment horizontal="left"/>
    </xf>
    <xf numFmtId="41" fontId="5" fillId="0" borderId="0" xfId="0" applyNumberFormat="1" applyFont="1" applyAlignment="1" quotePrefix="1">
      <alignment horizontal="center"/>
    </xf>
    <xf numFmtId="41" fontId="5" fillId="0" borderId="0" xfId="0" applyNumberFormat="1" applyFont="1" applyAlignment="1">
      <alignment horizontal="center"/>
    </xf>
    <xf numFmtId="41" fontId="6" fillId="0" borderId="0" xfId="0" applyNumberFormat="1" applyFont="1" applyAlignment="1">
      <alignment/>
    </xf>
    <xf numFmtId="181"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zoomScale="85" zoomScaleNormal="85" workbookViewId="0" topLeftCell="A67">
      <selection activeCell="C67" sqref="C67"/>
    </sheetView>
  </sheetViews>
  <sheetFormatPr defaultColWidth="9.140625" defaultRowHeight="12.75"/>
  <cols>
    <col min="1" max="1" width="8.140625" style="47" customWidth="1"/>
    <col min="2" max="2" width="27.140625" style="1" customWidth="1"/>
    <col min="3" max="3" width="17.57421875" style="1" customWidth="1"/>
    <col min="4" max="4" width="18.421875" style="68" customWidth="1"/>
    <col min="5" max="5" width="16.8515625" style="68" customWidth="1"/>
    <col min="6" max="6" width="18.421875" style="68" customWidth="1"/>
    <col min="7" max="7" width="9.140625" style="1" customWidth="1"/>
    <col min="8" max="8" width="10.28125" style="1" bestFit="1" customWidth="1"/>
    <col min="9" max="16384" width="9.140625" style="1" customWidth="1"/>
  </cols>
  <sheetData>
    <row r="1" ht="12.75">
      <c r="A1" s="7" t="s">
        <v>55</v>
      </c>
    </row>
    <row r="2" ht="12.75">
      <c r="A2" s="27"/>
    </row>
    <row r="3" ht="12.75">
      <c r="A3" s="25" t="s">
        <v>61</v>
      </c>
    </row>
    <row r="4" ht="12.75">
      <c r="A4" s="36" t="s">
        <v>124</v>
      </c>
    </row>
    <row r="5" ht="12.75">
      <c r="A5" s="25"/>
    </row>
    <row r="6" ht="12.75">
      <c r="A6" s="36"/>
    </row>
    <row r="7" spans="1:6" ht="12.75">
      <c r="A7" s="19"/>
      <c r="B7" s="37"/>
      <c r="C7" s="152" t="s">
        <v>1</v>
      </c>
      <c r="D7" s="153"/>
      <c r="E7" s="154" t="s">
        <v>2</v>
      </c>
      <c r="F7" s="155"/>
    </row>
    <row r="8" spans="1:6" ht="12.75">
      <c r="A8" s="38"/>
      <c r="B8" s="26"/>
      <c r="C8" s="31" t="s">
        <v>3</v>
      </c>
      <c r="D8" s="129" t="s">
        <v>4</v>
      </c>
      <c r="E8" s="129" t="s">
        <v>3</v>
      </c>
      <c r="F8" s="129" t="s">
        <v>4</v>
      </c>
    </row>
    <row r="9" spans="1:6" ht="12.75">
      <c r="A9" s="38"/>
      <c r="B9" s="26"/>
      <c r="C9" s="39" t="s">
        <v>49</v>
      </c>
      <c r="D9" s="131" t="s">
        <v>5</v>
      </c>
      <c r="E9" s="131" t="s">
        <v>50</v>
      </c>
      <c r="F9" s="131" t="s">
        <v>5</v>
      </c>
    </row>
    <row r="10" spans="1:6" ht="12.75">
      <c r="A10" s="38"/>
      <c r="B10" s="26"/>
      <c r="C10" s="39"/>
      <c r="D10" s="131" t="s">
        <v>6</v>
      </c>
      <c r="E10" s="131"/>
      <c r="F10" s="131" t="s">
        <v>7</v>
      </c>
    </row>
    <row r="11" spans="1:6" ht="12.75">
      <c r="A11" s="38"/>
      <c r="B11" s="26"/>
      <c r="C11" s="40"/>
      <c r="D11" s="109"/>
      <c r="E11" s="109"/>
      <c r="F11" s="109"/>
    </row>
    <row r="12" spans="1:6" ht="12.75">
      <c r="A12" s="38"/>
      <c r="B12" s="26"/>
      <c r="C12" s="39" t="s">
        <v>125</v>
      </c>
      <c r="D12" s="131" t="s">
        <v>126</v>
      </c>
      <c r="E12" s="131" t="str">
        <f>C12</f>
        <v>[30/09/2007]</v>
      </c>
      <c r="F12" s="131" t="str">
        <f>D12</f>
        <v>[30/09/2006]</v>
      </c>
    </row>
    <row r="13" spans="1:6" ht="12.75">
      <c r="A13" s="41"/>
      <c r="B13" s="29"/>
      <c r="C13" s="61" t="s">
        <v>8</v>
      </c>
      <c r="D13" s="61" t="s">
        <v>8</v>
      </c>
      <c r="E13" s="61" t="s">
        <v>8</v>
      </c>
      <c r="F13" s="61" t="s">
        <v>8</v>
      </c>
    </row>
    <row r="14" spans="1:8" ht="12.75">
      <c r="A14" s="42">
        <v>1</v>
      </c>
      <c r="B14" s="43" t="s">
        <v>9</v>
      </c>
      <c r="C14" s="62">
        <f>'CPL(2)'!D14</f>
        <v>17499</v>
      </c>
      <c r="D14" s="62">
        <f>'CPL(2)'!E14</f>
        <v>26743</v>
      </c>
      <c r="E14" s="62">
        <f>'CPL(2)'!F14</f>
        <v>37170</v>
      </c>
      <c r="F14" s="62">
        <f>'CPL(2)'!G14</f>
        <v>44246</v>
      </c>
      <c r="H14" s="2"/>
    </row>
    <row r="15" spans="1:6" ht="12.75">
      <c r="A15" s="31">
        <v>2</v>
      </c>
      <c r="B15" s="43" t="s">
        <v>120</v>
      </c>
      <c r="C15" s="63">
        <f>'CPL(2)'!D25</f>
        <v>78</v>
      </c>
      <c r="D15" s="63">
        <f>'CPL(2)'!E25</f>
        <v>457</v>
      </c>
      <c r="E15" s="63">
        <f>'CPL(2)'!F25</f>
        <v>707</v>
      </c>
      <c r="F15" s="63">
        <f>'CPL(2)'!G25</f>
        <v>965</v>
      </c>
    </row>
    <row r="16" spans="1:6" ht="12.75">
      <c r="A16" s="31">
        <v>3</v>
      </c>
      <c r="B16" s="44" t="s">
        <v>118</v>
      </c>
      <c r="C16" s="107">
        <f>'CPL(2)'!D29</f>
        <v>76</v>
      </c>
      <c r="D16" s="107">
        <f>'CPL(2)'!E29</f>
        <v>394</v>
      </c>
      <c r="E16" s="107">
        <f>'CPL(2)'!F29</f>
        <v>811</v>
      </c>
      <c r="F16" s="107">
        <f>'CPL(2)'!G29</f>
        <v>724</v>
      </c>
    </row>
    <row r="17" spans="1:6" ht="12.75">
      <c r="A17" s="31">
        <v>4</v>
      </c>
      <c r="B17" s="45" t="s">
        <v>122</v>
      </c>
      <c r="C17" s="156">
        <f>'CPL(2)'!D33</f>
        <v>310</v>
      </c>
      <c r="D17" s="156">
        <f>'CPL(2)'!E33</f>
        <v>563</v>
      </c>
      <c r="E17" s="156">
        <f>'CPL(2)'!F33</f>
        <v>742</v>
      </c>
      <c r="F17" s="156">
        <f>'CPL(2)'!G33</f>
        <v>860</v>
      </c>
    </row>
    <row r="18" spans="1:6" ht="12.75">
      <c r="A18" s="39"/>
      <c r="B18" s="40" t="s">
        <v>83</v>
      </c>
      <c r="C18" s="157"/>
      <c r="D18" s="157"/>
      <c r="E18" s="157"/>
      <c r="F18" s="157"/>
    </row>
    <row r="19" spans="1:6" ht="12.75">
      <c r="A19" s="39"/>
      <c r="B19" s="46" t="s">
        <v>99</v>
      </c>
      <c r="C19" s="158"/>
      <c r="D19" s="158"/>
      <c r="E19" s="158"/>
      <c r="F19" s="158"/>
    </row>
    <row r="20" spans="1:6" ht="12.75">
      <c r="A20" s="19">
        <v>5</v>
      </c>
      <c r="B20" s="44" t="s">
        <v>123</v>
      </c>
      <c r="C20" s="159">
        <f>'CPL(2)'!D40</f>
        <v>0.21</v>
      </c>
      <c r="D20" s="159">
        <f>'CPL(2)'!E40</f>
        <v>0.74</v>
      </c>
      <c r="E20" s="159">
        <f>'CPL(2)'!F40</f>
        <v>0.65</v>
      </c>
      <c r="F20" s="159">
        <f>'CPL(2)'!G40</f>
        <v>1.13</v>
      </c>
    </row>
    <row r="21" spans="1:6" ht="12.75">
      <c r="A21" s="38"/>
      <c r="B21" s="77" t="s">
        <v>10</v>
      </c>
      <c r="C21" s="160"/>
      <c r="D21" s="160"/>
      <c r="E21" s="160"/>
      <c r="F21" s="160"/>
    </row>
    <row r="22" spans="1:6" ht="12.75">
      <c r="A22" s="19">
        <v>6</v>
      </c>
      <c r="B22" s="44" t="s">
        <v>85</v>
      </c>
      <c r="C22" s="78">
        <v>0</v>
      </c>
      <c r="D22" s="81">
        <v>0</v>
      </c>
      <c r="E22" s="79">
        <v>0</v>
      </c>
      <c r="F22" s="81">
        <v>0</v>
      </c>
    </row>
    <row r="23" spans="1:6" ht="12.75">
      <c r="A23" s="41"/>
      <c r="B23" s="46" t="s">
        <v>84</v>
      </c>
      <c r="C23" s="80"/>
      <c r="D23" s="64"/>
      <c r="E23" s="80"/>
      <c r="F23" s="64"/>
    </row>
    <row r="24" spans="1:6" ht="12.75">
      <c r="A24" s="161"/>
      <c r="B24" s="161"/>
      <c r="C24" s="163" t="s">
        <v>56</v>
      </c>
      <c r="D24" s="164"/>
      <c r="E24" s="163" t="s">
        <v>11</v>
      </c>
      <c r="F24" s="164"/>
    </row>
    <row r="25" spans="1:6" ht="12.75">
      <c r="A25" s="162"/>
      <c r="B25" s="162"/>
      <c r="C25" s="165"/>
      <c r="D25" s="166"/>
      <c r="E25" s="165" t="s">
        <v>12</v>
      </c>
      <c r="F25" s="166"/>
    </row>
    <row r="26" spans="1:6" ht="12.75">
      <c r="A26" s="31">
        <v>7</v>
      </c>
      <c r="B26" s="45" t="s">
        <v>80</v>
      </c>
      <c r="C26" s="167">
        <f>CBS!D53</f>
        <v>0.17</v>
      </c>
      <c r="D26" s="168"/>
      <c r="E26" s="167">
        <f>CBS!E53</f>
        <v>0.19</v>
      </c>
      <c r="F26" s="168"/>
    </row>
    <row r="27" spans="1:6" ht="12.75">
      <c r="A27" s="39"/>
      <c r="B27" s="40" t="s">
        <v>81</v>
      </c>
      <c r="C27" s="169"/>
      <c r="D27" s="170"/>
      <c r="E27" s="169"/>
      <c r="F27" s="170"/>
    </row>
    <row r="28" spans="1:6" ht="12.75">
      <c r="A28" s="32"/>
      <c r="B28" s="46" t="s">
        <v>93</v>
      </c>
      <c r="C28" s="149"/>
      <c r="D28" s="150"/>
      <c r="E28" s="149"/>
      <c r="F28" s="150"/>
    </row>
    <row r="29" spans="3:6" ht="12.75">
      <c r="C29" s="47"/>
      <c r="D29" s="135"/>
      <c r="E29" s="135"/>
      <c r="F29" s="135"/>
    </row>
    <row r="30" spans="3:6" ht="12.75">
      <c r="C30" s="47"/>
      <c r="D30" s="135"/>
      <c r="E30" s="135"/>
      <c r="F30" s="135"/>
    </row>
    <row r="31" spans="3:6" ht="12.75">
      <c r="C31" s="47"/>
      <c r="D31" s="135"/>
      <c r="E31" s="135"/>
      <c r="F31" s="135"/>
    </row>
    <row r="32" spans="1:6" ht="12.75">
      <c r="A32" s="25" t="s">
        <v>62</v>
      </c>
      <c r="C32" s="47"/>
      <c r="D32" s="135"/>
      <c r="E32" s="135"/>
      <c r="F32" s="135"/>
    </row>
    <row r="34" spans="1:6" ht="12.75">
      <c r="A34" s="19"/>
      <c r="B34" s="37"/>
      <c r="C34" s="152" t="s">
        <v>1</v>
      </c>
      <c r="D34" s="153"/>
      <c r="E34" s="154" t="s">
        <v>2</v>
      </c>
      <c r="F34" s="155"/>
    </row>
    <row r="35" spans="1:6" ht="12.75">
      <c r="A35" s="38"/>
      <c r="B35" s="26"/>
      <c r="C35" s="31" t="s">
        <v>3</v>
      </c>
      <c r="D35" s="129" t="s">
        <v>4</v>
      </c>
      <c r="E35" s="129" t="s">
        <v>3</v>
      </c>
      <c r="F35" s="129" t="s">
        <v>4</v>
      </c>
    </row>
    <row r="36" spans="1:6" ht="12.75">
      <c r="A36" s="38"/>
      <c r="B36" s="26"/>
      <c r="C36" s="39" t="s">
        <v>49</v>
      </c>
      <c r="D36" s="131" t="s">
        <v>5</v>
      </c>
      <c r="E36" s="131" t="s">
        <v>50</v>
      </c>
      <c r="F36" s="131" t="s">
        <v>5</v>
      </c>
    </row>
    <row r="37" spans="1:6" ht="12.75">
      <c r="A37" s="38"/>
      <c r="B37" s="26"/>
      <c r="C37" s="39"/>
      <c r="D37" s="131" t="s">
        <v>6</v>
      </c>
      <c r="E37" s="131"/>
      <c r="F37" s="131" t="s">
        <v>7</v>
      </c>
    </row>
    <row r="38" spans="1:6" ht="12.75">
      <c r="A38" s="38"/>
      <c r="B38" s="26"/>
      <c r="C38" s="40"/>
      <c r="D38" s="109"/>
      <c r="E38" s="109"/>
      <c r="F38" s="109"/>
    </row>
    <row r="39" spans="1:6" ht="12.75">
      <c r="A39" s="38"/>
      <c r="B39" s="26"/>
      <c r="C39" s="39" t="str">
        <f>C12</f>
        <v>[30/09/2007]</v>
      </c>
      <c r="D39" s="131" t="str">
        <f>D12</f>
        <v>[30/09/2006]</v>
      </c>
      <c r="E39" s="131" t="str">
        <f>E12</f>
        <v>[30/09/2007]</v>
      </c>
      <c r="F39" s="131" t="str">
        <f>F12</f>
        <v>[30/09/2006]</v>
      </c>
    </row>
    <row r="40" spans="1:6" ht="12.75">
      <c r="A40" s="41"/>
      <c r="B40" s="29"/>
      <c r="C40" s="32" t="s">
        <v>8</v>
      </c>
      <c r="D40" s="61" t="s">
        <v>8</v>
      </c>
      <c r="E40" s="61" t="s">
        <v>8</v>
      </c>
      <c r="F40" s="61" t="s">
        <v>8</v>
      </c>
    </row>
    <row r="41" spans="1:8" ht="12.75">
      <c r="A41" s="31">
        <v>1</v>
      </c>
      <c r="B41" s="44" t="s">
        <v>13</v>
      </c>
      <c r="C41" s="63">
        <f>E41-72</f>
        <v>89</v>
      </c>
      <c r="D41" s="63">
        <v>75</v>
      </c>
      <c r="E41" s="63">
        <v>161</v>
      </c>
      <c r="F41" s="63">
        <v>150</v>
      </c>
      <c r="H41" s="48"/>
    </row>
    <row r="42" spans="1:6" ht="12.75">
      <c r="A42" s="42">
        <v>2</v>
      </c>
      <c r="B42" s="43" t="s">
        <v>14</v>
      </c>
      <c r="C42" s="63">
        <f>-'CPL(2)'!D22</f>
        <v>450</v>
      </c>
      <c r="D42" s="63">
        <v>254</v>
      </c>
      <c r="E42" s="63">
        <f>-'CPL(2)'!F22</f>
        <v>879</v>
      </c>
      <c r="F42" s="63">
        <v>554</v>
      </c>
    </row>
    <row r="43" spans="1:8" s="26" customFormat="1" ht="12.75">
      <c r="A43" s="28"/>
      <c r="C43" s="104"/>
      <c r="D43" s="136"/>
      <c r="E43" s="136"/>
      <c r="F43" s="136"/>
      <c r="H43" s="50"/>
    </row>
    <row r="44" spans="1:6" s="26" customFormat="1" ht="12.75">
      <c r="A44" s="28"/>
      <c r="C44" s="104"/>
      <c r="D44" s="136"/>
      <c r="E44" s="136"/>
      <c r="F44" s="136"/>
    </row>
    <row r="45" spans="1:6" s="26" customFormat="1" ht="12.75">
      <c r="A45" s="28"/>
      <c r="C45" s="28"/>
      <c r="D45" s="137"/>
      <c r="E45" s="137"/>
      <c r="F45" s="137"/>
    </row>
    <row r="46" spans="1:6" s="26" customFormat="1" ht="12.75">
      <c r="A46" s="28"/>
      <c r="C46" s="28"/>
      <c r="D46" s="137"/>
      <c r="E46" s="137"/>
      <c r="F46" s="137"/>
    </row>
    <row r="47" spans="1:6" s="26" customFormat="1" ht="12.75">
      <c r="A47" s="28"/>
      <c r="C47" s="49"/>
      <c r="D47" s="138"/>
      <c r="E47" s="138"/>
      <c r="F47" s="138"/>
    </row>
    <row r="48" spans="1:6" s="26" customFormat="1" ht="12.75">
      <c r="A48" s="28"/>
      <c r="C48" s="49"/>
      <c r="D48" s="138"/>
      <c r="E48" s="138"/>
      <c r="F48" s="138"/>
    </row>
    <row r="49" spans="1:6" s="26" customFormat="1" ht="12.75">
      <c r="A49" s="28"/>
      <c r="C49" s="51"/>
      <c r="D49" s="139"/>
      <c r="E49" s="139"/>
      <c r="F49" s="139"/>
    </row>
    <row r="50" spans="1:6" s="26" customFormat="1" ht="12.75">
      <c r="A50" s="28"/>
      <c r="C50" s="51"/>
      <c r="D50" s="139"/>
      <c r="E50" s="139"/>
      <c r="F50" s="139"/>
    </row>
    <row r="51" spans="1:6" s="26" customFormat="1" ht="12.75">
      <c r="A51" s="28"/>
      <c r="C51" s="28"/>
      <c r="D51" s="137"/>
      <c r="E51" s="137"/>
      <c r="F51" s="137"/>
    </row>
    <row r="52" spans="1:6" s="26" customFormat="1" ht="12.75">
      <c r="A52" s="28"/>
      <c r="C52" s="49"/>
      <c r="D52" s="138"/>
      <c r="E52" s="138"/>
      <c r="F52" s="138"/>
    </row>
    <row r="53" spans="3:6" ht="12.75">
      <c r="C53" s="52"/>
      <c r="D53" s="113"/>
      <c r="E53" s="113"/>
      <c r="F53" s="113"/>
    </row>
    <row r="54" spans="3:6" ht="12.75">
      <c r="C54" s="52"/>
      <c r="D54" s="113"/>
      <c r="E54" s="113"/>
      <c r="F54" s="113"/>
    </row>
    <row r="55" spans="3:6" ht="12.75">
      <c r="C55" s="52"/>
      <c r="D55" s="113"/>
      <c r="E55" s="113"/>
      <c r="F55" s="113"/>
    </row>
    <row r="56" spans="3:6" ht="12.75">
      <c r="C56" s="52"/>
      <c r="D56" s="113"/>
      <c r="E56" s="113"/>
      <c r="F56" s="113"/>
    </row>
    <row r="57" spans="3:6" ht="12.75">
      <c r="C57" s="52"/>
      <c r="D57" s="113"/>
      <c r="E57" s="113"/>
      <c r="F57" s="113"/>
    </row>
  </sheetData>
  <mergeCells count="20">
    <mergeCell ref="C34:D34"/>
    <mergeCell ref="E34:F34"/>
    <mergeCell ref="C26:D28"/>
    <mergeCell ref="E26:F28"/>
    <mergeCell ref="A24:A25"/>
    <mergeCell ref="B24:B25"/>
    <mergeCell ref="C24:D24"/>
    <mergeCell ref="E24:F24"/>
    <mergeCell ref="C25:D25"/>
    <mergeCell ref="E25:F25"/>
    <mergeCell ref="C20:C21"/>
    <mergeCell ref="D20:D21"/>
    <mergeCell ref="E20:E21"/>
    <mergeCell ref="F20:F21"/>
    <mergeCell ref="C7:D7"/>
    <mergeCell ref="E7:F7"/>
    <mergeCell ref="C17:C19"/>
    <mergeCell ref="D17:D19"/>
    <mergeCell ref="E17:E19"/>
    <mergeCell ref="F17:F19"/>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zoomScale="80" zoomScaleNormal="80" workbookViewId="0" topLeftCell="A7">
      <selection activeCell="F34" sqref="F34"/>
    </sheetView>
  </sheetViews>
  <sheetFormatPr defaultColWidth="9.140625" defaultRowHeight="12.75"/>
  <cols>
    <col min="1" max="1" width="4.7109375" style="5" customWidth="1"/>
    <col min="2" max="2" width="26.57421875" style="4" customWidth="1"/>
    <col min="3" max="3" width="5.7109375" style="5" customWidth="1"/>
    <col min="4" max="4" width="17.57421875" style="4" customWidth="1"/>
    <col min="5" max="5" width="18.00390625" style="127" customWidth="1"/>
    <col min="6" max="6" width="16.8515625" style="68" customWidth="1"/>
    <col min="7" max="7" width="20.7109375" style="127" customWidth="1"/>
    <col min="8" max="8" width="9.140625" style="4" customWidth="1"/>
    <col min="9" max="9" width="11.28125" style="148" bestFit="1" customWidth="1"/>
    <col min="10" max="16384" width="9.140625" style="4" customWidth="1"/>
  </cols>
  <sheetData>
    <row r="1" ht="12.75">
      <c r="B1" s="7" t="s">
        <v>55</v>
      </c>
    </row>
    <row r="2" ht="12.75">
      <c r="B2" s="7"/>
    </row>
    <row r="3" ht="12.75">
      <c r="B3" s="7" t="s">
        <v>0</v>
      </c>
    </row>
    <row r="4" ht="12.75">
      <c r="B4" s="36" t="str">
        <f>CPL!A4</f>
        <v>FOR THE SECOND QUARTER ENDED 30 SEPTEMBER 2007</v>
      </c>
    </row>
    <row r="5" ht="12.75">
      <c r="B5" s="3"/>
    </row>
    <row r="6" ht="12.75">
      <c r="A6" s="7"/>
    </row>
    <row r="7" spans="1:7" ht="12.75">
      <c r="A7" s="8"/>
      <c r="B7" s="9"/>
      <c r="C7" s="10"/>
      <c r="D7" s="178" t="s">
        <v>1</v>
      </c>
      <c r="E7" s="179"/>
      <c r="F7" s="180" t="s">
        <v>2</v>
      </c>
      <c r="G7" s="181"/>
    </row>
    <row r="8" spans="1:7" ht="12.75">
      <c r="A8" s="8"/>
      <c r="B8" s="11"/>
      <c r="C8" s="12"/>
      <c r="D8" s="13" t="s">
        <v>3</v>
      </c>
      <c r="E8" s="128" t="s">
        <v>4</v>
      </c>
      <c r="F8" s="129" t="s">
        <v>3</v>
      </c>
      <c r="G8" s="128" t="s">
        <v>4</v>
      </c>
    </row>
    <row r="9" spans="1:7" ht="12.75">
      <c r="A9" s="8"/>
      <c r="B9" s="11"/>
      <c r="C9" s="12"/>
      <c r="D9" s="14" t="s">
        <v>49</v>
      </c>
      <c r="E9" s="130" t="s">
        <v>5</v>
      </c>
      <c r="F9" s="131" t="s">
        <v>50</v>
      </c>
      <c r="G9" s="130" t="s">
        <v>5</v>
      </c>
    </row>
    <row r="10" spans="1:7" ht="12.75">
      <c r="A10" s="8"/>
      <c r="B10" s="11"/>
      <c r="C10" s="12"/>
      <c r="D10" s="14"/>
      <c r="E10" s="130" t="s">
        <v>6</v>
      </c>
      <c r="F10" s="131"/>
      <c r="G10" s="130" t="s">
        <v>7</v>
      </c>
    </row>
    <row r="11" spans="1:7" ht="12.75">
      <c r="A11" s="8"/>
      <c r="B11" s="11"/>
      <c r="C11" s="12"/>
      <c r="D11" s="15"/>
      <c r="E11" s="53"/>
      <c r="F11" s="109"/>
      <c r="G11" s="53"/>
    </row>
    <row r="12" spans="1:7" ht="12.75">
      <c r="A12" s="8"/>
      <c r="B12" s="11"/>
      <c r="C12" s="12"/>
      <c r="D12" s="39" t="str">
        <f>CPL!C12</f>
        <v>[30/09/2007]</v>
      </c>
      <c r="E12" s="131" t="str">
        <f>CPL!D12</f>
        <v>[30/09/2006]</v>
      </c>
      <c r="F12" s="131" t="str">
        <f>CPL!E12</f>
        <v>[30/09/2007]</v>
      </c>
      <c r="G12" s="131" t="str">
        <f>CPL!F12</f>
        <v>[30/09/2006]</v>
      </c>
    </row>
    <row r="13" spans="1:7" ht="12.75">
      <c r="A13" s="8"/>
      <c r="B13" s="16"/>
      <c r="C13" s="17"/>
      <c r="D13" s="18" t="s">
        <v>8</v>
      </c>
      <c r="E13" s="132" t="s">
        <v>8</v>
      </c>
      <c r="F13" s="61" t="s">
        <v>8</v>
      </c>
      <c r="G13" s="132" t="s">
        <v>8</v>
      </c>
    </row>
    <row r="14" spans="2:12" ht="12.75">
      <c r="B14" s="9" t="s">
        <v>9</v>
      </c>
      <c r="C14" s="10"/>
      <c r="D14" s="53">
        <f>F14-19671</f>
        <v>17499</v>
      </c>
      <c r="E14" s="53">
        <v>26743</v>
      </c>
      <c r="F14" s="109">
        <v>37170</v>
      </c>
      <c r="G14" s="53">
        <v>44246</v>
      </c>
      <c r="H14" s="71"/>
      <c r="L14" s="71"/>
    </row>
    <row r="15" spans="2:7" ht="12.75">
      <c r="B15" s="11"/>
      <c r="C15" s="12"/>
      <c r="D15" s="53"/>
      <c r="E15" s="53"/>
      <c r="F15" s="109"/>
      <c r="G15" s="53"/>
    </row>
    <row r="16" spans="2:12" ht="12.75">
      <c r="B16" s="20" t="s">
        <v>15</v>
      </c>
      <c r="C16" s="21"/>
      <c r="D16" s="53">
        <f>F16+18967</f>
        <v>-17710</v>
      </c>
      <c r="E16" s="133">
        <v>-26245</v>
      </c>
      <c r="F16" s="109">
        <v>-36677</v>
      </c>
      <c r="G16" s="133">
        <v>-43039</v>
      </c>
      <c r="L16" s="71"/>
    </row>
    <row r="17" spans="2:7" ht="12.75">
      <c r="B17" s="11"/>
      <c r="C17" s="12"/>
      <c r="D17" s="53"/>
      <c r="E17" s="53"/>
      <c r="F17" s="109"/>
      <c r="G17" s="53"/>
    </row>
    <row r="18" spans="2:7" ht="12.75">
      <c r="B18" s="11" t="s">
        <v>16</v>
      </c>
      <c r="C18" s="12"/>
      <c r="D18" s="53">
        <f>F18-354</f>
        <v>739</v>
      </c>
      <c r="E18" s="53">
        <v>138</v>
      </c>
      <c r="F18" s="109">
        <v>1093</v>
      </c>
      <c r="G18" s="53">
        <v>162</v>
      </c>
    </row>
    <row r="19" spans="2:7" ht="12.75">
      <c r="B19" s="102"/>
      <c r="C19" s="12"/>
      <c r="D19" s="54"/>
      <c r="E19" s="54"/>
      <c r="F19" s="64"/>
      <c r="G19" s="54"/>
    </row>
    <row r="20" spans="2:7" ht="12.75">
      <c r="B20" s="11" t="s">
        <v>111</v>
      </c>
      <c r="C20" s="12"/>
      <c r="D20" s="55">
        <f>SUM(D14:D19)</f>
        <v>528</v>
      </c>
      <c r="E20" s="55">
        <f>SUM(E14:E19)</f>
        <v>636</v>
      </c>
      <c r="F20" s="110">
        <f>SUM(F14:F19)</f>
        <v>1586</v>
      </c>
      <c r="G20" s="55">
        <f>SUM(G14:G19)</f>
        <v>1369</v>
      </c>
    </row>
    <row r="21" spans="2:7" ht="12.75">
      <c r="B21" s="11"/>
      <c r="C21" s="12"/>
      <c r="D21" s="53"/>
      <c r="E21" s="53"/>
      <c r="F21" s="109"/>
      <c r="G21" s="53"/>
    </row>
    <row r="22" spans="2:7" ht="12.75">
      <c r="B22" s="11" t="s">
        <v>106</v>
      </c>
      <c r="C22" s="12"/>
      <c r="D22" s="56">
        <f>F22+429</f>
        <v>-450</v>
      </c>
      <c r="E22" s="56">
        <v>-179</v>
      </c>
      <c r="F22" s="109">
        <v>-879</v>
      </c>
      <c r="G22" s="56">
        <v>-404</v>
      </c>
    </row>
    <row r="23" spans="2:7" ht="12.75">
      <c r="B23" s="11"/>
      <c r="C23" s="12"/>
      <c r="D23" s="54"/>
      <c r="E23" s="54"/>
      <c r="F23" s="64"/>
      <c r="G23" s="54"/>
    </row>
    <row r="24" spans="2:7" ht="12.75">
      <c r="B24" s="11"/>
      <c r="C24" s="12"/>
      <c r="D24" s="53"/>
      <c r="E24" s="53"/>
      <c r="F24" s="109"/>
      <c r="G24" s="53"/>
    </row>
    <row r="25" spans="2:12" ht="12.75">
      <c r="B25" s="11" t="s">
        <v>120</v>
      </c>
      <c r="C25" s="12"/>
      <c r="D25" s="56">
        <f>D20+D22</f>
        <v>78</v>
      </c>
      <c r="E25" s="56">
        <f>E20+E22</f>
        <v>457</v>
      </c>
      <c r="F25" s="111">
        <f>F20+F22</f>
        <v>707</v>
      </c>
      <c r="G25" s="53">
        <f>G20+G22</f>
        <v>965</v>
      </c>
      <c r="H25" s="71"/>
      <c r="L25" s="71"/>
    </row>
    <row r="26" spans="2:7" ht="12.75">
      <c r="B26" s="11"/>
      <c r="C26" s="12"/>
      <c r="D26" s="53"/>
      <c r="E26" s="53"/>
      <c r="F26" s="109"/>
      <c r="G26" s="53"/>
    </row>
    <row r="27" spans="2:8" ht="12.75">
      <c r="B27" s="11" t="s">
        <v>17</v>
      </c>
      <c r="C27" s="12"/>
      <c r="D27" s="56">
        <f>F27-106</f>
        <v>-2</v>
      </c>
      <c r="E27" s="56">
        <v>-63</v>
      </c>
      <c r="F27" s="109">
        <v>104</v>
      </c>
      <c r="G27" s="56">
        <v>-241</v>
      </c>
      <c r="H27" s="71"/>
    </row>
    <row r="28" spans="2:7" ht="12.75">
      <c r="B28" s="11"/>
      <c r="C28" s="12"/>
      <c r="D28" s="54"/>
      <c r="E28" s="54"/>
      <c r="F28" s="64"/>
      <c r="G28" s="54"/>
    </row>
    <row r="29" spans="2:12" ht="12.75">
      <c r="B29" s="11" t="s">
        <v>121</v>
      </c>
      <c r="C29" s="12"/>
      <c r="D29" s="53">
        <f>D25+D27</f>
        <v>76</v>
      </c>
      <c r="E29" s="53">
        <f>E25+E27</f>
        <v>394</v>
      </c>
      <c r="F29" s="109">
        <f>F25+F27</f>
        <v>811</v>
      </c>
      <c r="G29" s="53">
        <f>G25+G27</f>
        <v>724</v>
      </c>
      <c r="L29" s="71"/>
    </row>
    <row r="30" spans="2:7" ht="3" customHeight="1" thickBot="1">
      <c r="B30" s="11"/>
      <c r="C30" s="12"/>
      <c r="D30" s="103"/>
      <c r="E30" s="103"/>
      <c r="F30" s="112"/>
      <c r="G30" s="103"/>
    </row>
    <row r="31" spans="2:7" ht="13.5" thickTop="1">
      <c r="B31" s="11"/>
      <c r="C31" s="12"/>
      <c r="D31" s="53"/>
      <c r="E31" s="53"/>
      <c r="F31" s="109"/>
      <c r="G31" s="53"/>
    </row>
    <row r="32" spans="2:7" ht="12.75">
      <c r="B32" s="11" t="s">
        <v>91</v>
      </c>
      <c r="C32" s="12"/>
      <c r="D32" s="53"/>
      <c r="E32" s="53"/>
      <c r="F32" s="109"/>
      <c r="G32" s="53"/>
    </row>
    <row r="33" spans="2:7" ht="12.75">
      <c r="B33" s="11" t="s">
        <v>94</v>
      </c>
      <c r="C33" s="12"/>
      <c r="D33" s="53">
        <v>310</v>
      </c>
      <c r="E33" s="53">
        <v>563</v>
      </c>
      <c r="F33" s="109">
        <v>742</v>
      </c>
      <c r="G33" s="53">
        <v>860</v>
      </c>
    </row>
    <row r="34" spans="2:7" ht="12.75">
      <c r="B34" s="11" t="s">
        <v>18</v>
      </c>
      <c r="C34" s="12"/>
      <c r="D34" s="54">
        <v>-234</v>
      </c>
      <c r="E34" s="54">
        <v>-169</v>
      </c>
      <c r="F34" s="109">
        <v>69</v>
      </c>
      <c r="G34" s="54">
        <v>-136</v>
      </c>
    </row>
    <row r="35" spans="2:7" ht="13.5" thickBot="1">
      <c r="B35" s="11"/>
      <c r="C35" s="12"/>
      <c r="D35" s="103">
        <f>SUM(D33:D34)</f>
        <v>76</v>
      </c>
      <c r="E35" s="103">
        <f>SUM(E33:E34)</f>
        <v>394</v>
      </c>
      <c r="F35" s="146">
        <f>SUM(F33:F34)</f>
        <v>811</v>
      </c>
      <c r="G35" s="103">
        <f>SUM(G33:G34)</f>
        <v>724</v>
      </c>
    </row>
    <row r="36" spans="2:7" ht="13.5" thickTop="1">
      <c r="B36" s="11"/>
      <c r="C36" s="12"/>
      <c r="D36" s="53"/>
      <c r="E36" s="53"/>
      <c r="F36" s="109"/>
      <c r="G36" s="53"/>
    </row>
    <row r="37" spans="2:7" ht="12.75">
      <c r="B37" s="11"/>
      <c r="C37" s="12"/>
      <c r="D37" s="54"/>
      <c r="E37" s="54"/>
      <c r="F37" s="64"/>
      <c r="G37" s="54"/>
    </row>
    <row r="38" spans="2:7" ht="12.75">
      <c r="B38" s="11"/>
      <c r="C38" s="12"/>
      <c r="D38" s="57"/>
      <c r="E38" s="57"/>
      <c r="F38" s="81"/>
      <c r="G38" s="57"/>
    </row>
    <row r="39" spans="2:7" ht="12.75">
      <c r="B39" s="11" t="s">
        <v>66</v>
      </c>
      <c r="C39" s="12"/>
      <c r="D39" s="53"/>
      <c r="E39" s="53"/>
      <c r="F39" s="109"/>
      <c r="G39" s="53"/>
    </row>
    <row r="40" spans="2:7" ht="12.75">
      <c r="B40" s="22" t="s">
        <v>19</v>
      </c>
      <c r="C40" s="23"/>
      <c r="D40" s="101">
        <v>0.21</v>
      </c>
      <c r="E40" s="58">
        <f>E33/76118*100</f>
        <v>0.74</v>
      </c>
      <c r="F40" s="101">
        <v>0.65</v>
      </c>
      <c r="G40" s="58">
        <f>G33/76118*100</f>
        <v>1.13</v>
      </c>
    </row>
    <row r="41" spans="2:7" ht="12.75">
      <c r="B41" s="22" t="s">
        <v>20</v>
      </c>
      <c r="C41" s="23"/>
      <c r="D41" s="58" t="s">
        <v>46</v>
      </c>
      <c r="E41" s="58" t="s">
        <v>46</v>
      </c>
      <c r="F41" s="58" t="s">
        <v>46</v>
      </c>
      <c r="G41" s="58" t="s">
        <v>46</v>
      </c>
    </row>
    <row r="42" spans="2:7" ht="12.75">
      <c r="B42" s="22"/>
      <c r="C42" s="23"/>
      <c r="D42" s="58"/>
      <c r="E42" s="58"/>
      <c r="F42" s="105"/>
      <c r="G42" s="58"/>
    </row>
    <row r="43" spans="2:7" ht="12.75">
      <c r="B43" s="16" t="s">
        <v>21</v>
      </c>
      <c r="C43" s="17"/>
      <c r="D43" s="59">
        <v>0</v>
      </c>
      <c r="E43" s="59">
        <v>0</v>
      </c>
      <c r="F43" s="106">
        <v>0</v>
      </c>
      <c r="G43" s="59">
        <v>0</v>
      </c>
    </row>
    <row r="44" spans="4:7" ht="12.75">
      <c r="D44" s="60"/>
      <c r="E44" s="60"/>
      <c r="F44" s="113"/>
      <c r="G44" s="60"/>
    </row>
    <row r="45" spans="4:7" ht="12.75">
      <c r="D45" s="60"/>
      <c r="E45" s="60"/>
      <c r="F45" s="113"/>
      <c r="G45" s="60"/>
    </row>
    <row r="46" spans="2:7" ht="12.75">
      <c r="B46" s="151"/>
      <c r="C46" s="171"/>
      <c r="D46" s="174" t="s">
        <v>56</v>
      </c>
      <c r="E46" s="175"/>
      <c r="F46" s="174" t="s">
        <v>22</v>
      </c>
      <c r="G46" s="175"/>
    </row>
    <row r="47" spans="2:7" ht="12.75">
      <c r="B47" s="172"/>
      <c r="C47" s="173"/>
      <c r="D47" s="176"/>
      <c r="E47" s="177"/>
      <c r="F47" s="176" t="s">
        <v>12</v>
      </c>
      <c r="G47" s="177"/>
    </row>
    <row r="48" spans="2:7" ht="19.5" customHeight="1">
      <c r="B48" s="9" t="s">
        <v>92</v>
      </c>
      <c r="C48" s="10"/>
      <c r="D48" s="182">
        <f>CBS!D53</f>
        <v>0.17</v>
      </c>
      <c r="E48" s="183"/>
      <c r="F48" s="182">
        <f>CBS!E53</f>
        <v>0.19</v>
      </c>
      <c r="G48" s="183"/>
    </row>
    <row r="49" spans="2:7" ht="12.75">
      <c r="B49" s="16"/>
      <c r="C49" s="17"/>
      <c r="D49" s="108"/>
      <c r="E49" s="134"/>
      <c r="F49" s="114"/>
      <c r="G49" s="134"/>
    </row>
    <row r="50" spans="4:7" ht="12.75">
      <c r="D50" s="24"/>
      <c r="E50" s="60"/>
      <c r="F50" s="113"/>
      <c r="G50" s="60"/>
    </row>
    <row r="51" spans="4:7" ht="12.75">
      <c r="D51" s="24"/>
      <c r="E51" s="60"/>
      <c r="F51" s="113"/>
      <c r="G51" s="60"/>
    </row>
  </sheetData>
  <mergeCells count="9">
    <mergeCell ref="D7:E7"/>
    <mergeCell ref="F7:G7"/>
    <mergeCell ref="F48:G48"/>
    <mergeCell ref="D48:E48"/>
    <mergeCell ref="B46:C47"/>
    <mergeCell ref="D46:E46"/>
    <mergeCell ref="F46:G46"/>
    <mergeCell ref="D47:E47"/>
    <mergeCell ref="F47:G47"/>
  </mergeCells>
  <printOptions/>
  <pageMargins left="0.63" right="0.53" top="1" bottom="1" header="0.5" footer="0.5"/>
  <pageSetup fitToHeight="1" fitToWidth="1" horizontalDpi="600" verticalDpi="600" orientation="portrait" paperSize="9" scale="83" r:id="rId1"/>
  <headerFooter alignWithMargins="0">
    <oddFooter>&amp;LThe condensed consolidated income statements should be read in conjunction with the audited financial statements for the year ended 31 March 2007 and the accompanying explanatory notes attached to the interim financial statements.
</oddFooter>
  </headerFooter>
</worksheet>
</file>

<file path=xl/worksheets/sheet3.xml><?xml version="1.0" encoding="utf-8"?>
<worksheet xmlns="http://schemas.openxmlformats.org/spreadsheetml/2006/main" xmlns:r="http://schemas.openxmlformats.org/officeDocument/2006/relationships">
  <dimension ref="B1:E56"/>
  <sheetViews>
    <sheetView zoomScale="80" zoomScaleNormal="80" workbookViewId="0" topLeftCell="A1">
      <pane xSplit="3" ySplit="10" topLeftCell="D32" activePane="bottomRight" state="frozen"/>
      <selection pane="topLeft" activeCell="A1" sqref="A1"/>
      <selection pane="topRight" activeCell="D1" sqref="D1"/>
      <selection pane="bottomLeft" activeCell="A11" sqref="A11"/>
      <selection pane="bottomRight" activeCell="D46" sqref="D46:D47"/>
    </sheetView>
  </sheetViews>
  <sheetFormatPr defaultColWidth="9.140625" defaultRowHeight="12.75"/>
  <cols>
    <col min="1" max="1" width="1.1484375" style="4" customWidth="1"/>
    <col min="2" max="2" width="42.140625" style="4" customWidth="1"/>
    <col min="3" max="3" width="7.7109375" style="4" customWidth="1"/>
    <col min="4" max="4" width="17.57421875" style="68" customWidth="1"/>
    <col min="5" max="5" width="17.57421875" style="127" customWidth="1"/>
    <col min="6" max="6" width="9.57421875" style="4" bestFit="1" customWidth="1"/>
    <col min="7" max="16384" width="9.140625" style="4" customWidth="1"/>
  </cols>
  <sheetData>
    <row r="1" ht="12.75">
      <c r="B1" s="7" t="s">
        <v>55</v>
      </c>
    </row>
    <row r="2" ht="12.75">
      <c r="B2" s="3"/>
    </row>
    <row r="3" ht="12.75">
      <c r="B3" s="3" t="s">
        <v>23</v>
      </c>
    </row>
    <row r="4" ht="12.75">
      <c r="B4" s="3" t="s">
        <v>127</v>
      </c>
    </row>
    <row r="6" spans="4:5" ht="12.75">
      <c r="D6" s="69" t="s">
        <v>24</v>
      </c>
      <c r="E6" s="140" t="s">
        <v>24</v>
      </c>
    </row>
    <row r="7" spans="3:5" ht="12.75">
      <c r="C7" s="5"/>
      <c r="D7" s="69" t="s">
        <v>128</v>
      </c>
      <c r="E7" s="69" t="s">
        <v>109</v>
      </c>
    </row>
    <row r="8" spans="3:5" ht="12.75">
      <c r="C8" s="5"/>
      <c r="D8" s="69" t="s">
        <v>108</v>
      </c>
      <c r="E8" s="140" t="s">
        <v>79</v>
      </c>
    </row>
    <row r="9" spans="4:5" ht="12.75">
      <c r="D9" s="69" t="s">
        <v>8</v>
      </c>
      <c r="E9" s="140" t="s">
        <v>8</v>
      </c>
    </row>
    <row r="10" spans="4:5" ht="12.75">
      <c r="D10" s="69"/>
      <c r="E10" s="140"/>
    </row>
    <row r="11" ht="12.75">
      <c r="B11" s="3" t="s">
        <v>69</v>
      </c>
    </row>
    <row r="12" ht="12.75">
      <c r="B12" s="3" t="s">
        <v>70</v>
      </c>
    </row>
    <row r="13" spans="2:5" ht="12.75">
      <c r="B13" s="76" t="s">
        <v>25</v>
      </c>
      <c r="D13" s="115">
        <v>4254</v>
      </c>
      <c r="E13" s="141">
        <v>3885</v>
      </c>
    </row>
    <row r="14" spans="2:5" ht="12.75">
      <c r="B14" s="76" t="s">
        <v>71</v>
      </c>
      <c r="D14" s="115">
        <v>4010</v>
      </c>
      <c r="E14" s="141">
        <v>4222</v>
      </c>
    </row>
    <row r="15" spans="2:5" ht="12.75">
      <c r="B15" s="76" t="s">
        <v>100</v>
      </c>
      <c r="D15" s="115">
        <v>3171</v>
      </c>
      <c r="E15" s="141">
        <v>3175</v>
      </c>
    </row>
    <row r="16" spans="4:5" ht="12.75">
      <c r="D16" s="116">
        <f>SUM(D13:D15)</f>
        <v>11435</v>
      </c>
      <c r="E16" s="142">
        <f>SUM(E13:E15)</f>
        <v>11282</v>
      </c>
    </row>
    <row r="17" spans="2:5" ht="12.75">
      <c r="B17" s="3" t="s">
        <v>26</v>
      </c>
      <c r="D17" s="115"/>
      <c r="E17" s="141"/>
    </row>
    <row r="18" spans="2:5" ht="12.75">
      <c r="B18" s="76" t="s">
        <v>27</v>
      </c>
      <c r="D18" s="115">
        <v>2982</v>
      </c>
      <c r="E18" s="115">
        <v>2125</v>
      </c>
    </row>
    <row r="19" spans="2:5" ht="12.75">
      <c r="B19" s="76" t="s">
        <v>63</v>
      </c>
      <c r="D19" s="115">
        <v>45225</v>
      </c>
      <c r="E19" s="115">
        <f>50032-83+1801</f>
        <v>51750</v>
      </c>
    </row>
    <row r="20" spans="2:5" ht="12.75">
      <c r="B20" s="76" t="s">
        <v>86</v>
      </c>
      <c r="D20" s="115">
        <f>9775-323</f>
        <v>9452</v>
      </c>
      <c r="E20" s="115">
        <f>9905-1801+2</f>
        <v>8106</v>
      </c>
    </row>
    <row r="21" spans="2:5" ht="12.75">
      <c r="B21" s="76" t="s">
        <v>112</v>
      </c>
      <c r="D21" s="115">
        <f>323-5</f>
        <v>318</v>
      </c>
      <c r="E21" s="115">
        <v>207</v>
      </c>
    </row>
    <row r="22" spans="2:5" ht="12.75">
      <c r="B22" s="76" t="s">
        <v>95</v>
      </c>
      <c r="D22" s="115">
        <v>60803</v>
      </c>
      <c r="E22" s="115">
        <f>14185+83</f>
        <v>14268</v>
      </c>
    </row>
    <row r="23" spans="4:5" ht="12.75">
      <c r="D23" s="116">
        <f>SUM(D18:D22)</f>
        <v>118780</v>
      </c>
      <c r="E23" s="142">
        <f>SUM(E18:E22)</f>
        <v>76456</v>
      </c>
    </row>
    <row r="24" spans="2:5" ht="13.5" thickBot="1">
      <c r="B24" s="3" t="s">
        <v>72</v>
      </c>
      <c r="D24" s="117">
        <f>D16+D23</f>
        <v>130215</v>
      </c>
      <c r="E24" s="143">
        <f>E16+E23</f>
        <v>87738</v>
      </c>
    </row>
    <row r="25" spans="2:5" ht="12.75">
      <c r="B25" s="3"/>
      <c r="D25" s="118"/>
      <c r="E25" s="144"/>
    </row>
    <row r="26" spans="2:5" ht="12.75">
      <c r="B26" s="3" t="s">
        <v>73</v>
      </c>
      <c r="D26" s="118"/>
      <c r="E26" s="144"/>
    </row>
    <row r="27" spans="2:5" ht="12.75">
      <c r="B27" s="3" t="s">
        <v>96</v>
      </c>
      <c r="D27" s="118"/>
      <c r="E27" s="144"/>
    </row>
    <row r="28" spans="2:5" ht="12.75">
      <c r="B28" s="3"/>
      <c r="D28" s="118"/>
      <c r="E28" s="144"/>
    </row>
    <row r="29" spans="2:5" ht="12.75">
      <c r="B29" s="124" t="s">
        <v>29</v>
      </c>
      <c r="D29" s="115">
        <f>CCIE!C29</f>
        <v>88800</v>
      </c>
      <c r="E29" s="115">
        <f>ROUND((76118087)/1000,0)</f>
        <v>76118</v>
      </c>
    </row>
    <row r="30" spans="2:5" ht="12.75">
      <c r="B30" s="124" t="s">
        <v>30</v>
      </c>
      <c r="D30" s="115">
        <f>CCIE!D29</f>
        <v>5781</v>
      </c>
      <c r="E30" s="115">
        <f>ROUND((15738255)/1000,0)</f>
        <v>15738</v>
      </c>
    </row>
    <row r="31" spans="2:5" ht="12.75">
      <c r="B31" s="124" t="s">
        <v>31</v>
      </c>
      <c r="D31" s="115">
        <v>-13509</v>
      </c>
      <c r="E31" s="115">
        <v>-13509</v>
      </c>
    </row>
    <row r="32" spans="2:5" ht="12.75">
      <c r="B32" s="124" t="s">
        <v>44</v>
      </c>
      <c r="D32" s="115">
        <v>0</v>
      </c>
      <c r="E32" s="115">
        <f>ROUND((3030303)/1000,0)</f>
        <v>3030</v>
      </c>
    </row>
    <row r="33" spans="2:5" ht="12.75">
      <c r="B33" s="124" t="s">
        <v>47</v>
      </c>
      <c r="D33" s="115">
        <f>ROUND((51000)/1000,0)</f>
        <v>51</v>
      </c>
      <c r="E33" s="115">
        <f>ROUND((51000)/1000,0)</f>
        <v>51</v>
      </c>
    </row>
    <row r="34" s="6" customFormat="1" ht="12.75">
      <c r="B34" s="123" t="s">
        <v>101</v>
      </c>
    </row>
    <row r="35" spans="2:5" s="6" customFormat="1" ht="12.75">
      <c r="B35" s="123" t="s">
        <v>102</v>
      </c>
      <c r="D35" s="119">
        <f>CCIE!H29</f>
        <v>0</v>
      </c>
      <c r="E35" s="119">
        <f>ROUND((28566693)/1000,0)-1</f>
        <v>28566</v>
      </c>
    </row>
    <row r="36" spans="2:5" ht="12.75">
      <c r="B36" s="124" t="s">
        <v>48</v>
      </c>
      <c r="D36" s="120">
        <f>CCIE!I29</f>
        <v>-19531</v>
      </c>
      <c r="E36" s="145">
        <v>-95731</v>
      </c>
    </row>
    <row r="37" spans="2:5" s="3" customFormat="1" ht="12.75">
      <c r="B37" s="126"/>
      <c r="D37" s="115">
        <f>SUM(D29:D36)</f>
        <v>61592</v>
      </c>
      <c r="E37" s="141">
        <f>SUM(E29:E36)</f>
        <v>14263</v>
      </c>
    </row>
    <row r="38" spans="2:5" s="72" customFormat="1" ht="12.75">
      <c r="B38" s="3" t="s">
        <v>32</v>
      </c>
      <c r="D38" s="120">
        <f>CCIE!K29</f>
        <v>2191</v>
      </c>
      <c r="E38" s="145">
        <v>2122</v>
      </c>
    </row>
    <row r="39" spans="2:5" ht="12.75">
      <c r="B39" s="3" t="s">
        <v>67</v>
      </c>
      <c r="D39" s="116">
        <f>D37+D38</f>
        <v>63783</v>
      </c>
      <c r="E39" s="142">
        <f>E37+E38</f>
        <v>16385</v>
      </c>
    </row>
    <row r="40" spans="2:5" ht="12.75">
      <c r="B40" s="3"/>
      <c r="D40" s="115"/>
      <c r="E40" s="141"/>
    </row>
    <row r="41" spans="2:5" ht="12.75">
      <c r="B41" s="3" t="s">
        <v>74</v>
      </c>
      <c r="D41" s="115"/>
      <c r="E41" s="141"/>
    </row>
    <row r="42" spans="2:5" ht="12.75">
      <c r="B42" s="125" t="s">
        <v>103</v>
      </c>
      <c r="D42" s="115">
        <v>396</v>
      </c>
      <c r="E42" s="141">
        <v>1089</v>
      </c>
    </row>
    <row r="43" spans="2:5" s="3" customFormat="1" ht="12.75">
      <c r="B43" s="126"/>
      <c r="D43" s="116">
        <f>SUM(D42:D42)</f>
        <v>396</v>
      </c>
      <c r="E43" s="142">
        <f>SUM(E42:E42)</f>
        <v>1089</v>
      </c>
    </row>
    <row r="44" spans="4:5" ht="12.75">
      <c r="D44" s="115"/>
      <c r="E44" s="141"/>
    </row>
    <row r="45" spans="2:5" ht="12.75">
      <c r="B45" s="3" t="s">
        <v>28</v>
      </c>
      <c r="D45" s="115"/>
      <c r="E45" s="141"/>
    </row>
    <row r="46" spans="2:5" ht="12.75">
      <c r="B46" s="124" t="s">
        <v>65</v>
      </c>
      <c r="D46" s="115">
        <v>28988</v>
      </c>
      <c r="E46" s="115">
        <v>38923</v>
      </c>
    </row>
    <row r="47" spans="2:5" ht="12.75">
      <c r="B47" s="124" t="s">
        <v>64</v>
      </c>
      <c r="D47" s="115">
        <f>28926+2</f>
        <v>28928</v>
      </c>
      <c r="E47" s="115">
        <v>13151</v>
      </c>
    </row>
    <row r="48" spans="2:5" ht="12.75">
      <c r="B48" s="124" t="s">
        <v>45</v>
      </c>
      <c r="D48" s="115">
        <v>8120</v>
      </c>
      <c r="E48" s="115">
        <v>18190</v>
      </c>
    </row>
    <row r="49" spans="2:5" ht="12.75">
      <c r="B49" s="3" t="s">
        <v>75</v>
      </c>
      <c r="D49" s="116">
        <f>SUM(D46:D48)</f>
        <v>66036</v>
      </c>
      <c r="E49" s="142">
        <f>SUM(E46:E48)</f>
        <v>70264</v>
      </c>
    </row>
    <row r="50" spans="2:5" ht="12.75">
      <c r="B50" s="3" t="s">
        <v>76</v>
      </c>
      <c r="D50" s="116">
        <f>D43+D49</f>
        <v>66432</v>
      </c>
      <c r="E50" s="142">
        <f>E43+E49</f>
        <v>71353</v>
      </c>
    </row>
    <row r="51" spans="2:5" ht="13.5" thickBot="1">
      <c r="B51" s="3" t="s">
        <v>77</v>
      </c>
      <c r="D51" s="117">
        <f>D39+D50</f>
        <v>130215</v>
      </c>
      <c r="E51" s="143">
        <f>E39+E50</f>
        <v>87738</v>
      </c>
    </row>
    <row r="53" spans="2:5" ht="13.5" thickBot="1">
      <c r="B53" s="4" t="s">
        <v>92</v>
      </c>
      <c r="D53" s="122">
        <f>ROUND(D37/D29*0.25,2)</f>
        <v>0.17</v>
      </c>
      <c r="E53" s="122">
        <f>ROUND((E37)/E29,2)</f>
        <v>0.19</v>
      </c>
    </row>
    <row r="56" spans="4:5" ht="12.75">
      <c r="D56" s="121">
        <f>D51-D24</f>
        <v>0</v>
      </c>
      <c r="E56" s="68">
        <f>E51-E24</f>
        <v>0</v>
      </c>
    </row>
  </sheetData>
  <printOptions/>
  <pageMargins left="0.62" right="0.6" top="0.76" bottom="1" header="0.5" footer="0.5"/>
  <pageSetup horizontalDpi="600" verticalDpi="600" orientation="portrait" paperSize="9" r:id="rId1"/>
  <headerFooter alignWithMargins="0">
    <oddFooter>&amp;LThe condensed consolidated balance sheet should be read in conjunction with the audited financial statements for the year ended 31 March 2007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43"/>
  <sheetViews>
    <sheetView zoomScale="50" zoomScaleNormal="50" workbookViewId="0" topLeftCell="A1">
      <pane xSplit="2" ySplit="10" topLeftCell="C11" activePane="bottomRight" state="frozen"/>
      <selection pane="topLeft" activeCell="A1" sqref="A1"/>
      <selection pane="topRight" activeCell="C1" sqref="C1"/>
      <selection pane="bottomLeft" activeCell="A11" sqref="A11"/>
      <selection pane="bottomRight" activeCell="K27" sqref="K27"/>
    </sheetView>
  </sheetViews>
  <sheetFormatPr defaultColWidth="9.140625" defaultRowHeight="12.75"/>
  <cols>
    <col min="1" max="1" width="62.28125" style="84" customWidth="1"/>
    <col min="2" max="2" width="10.421875" style="84" customWidth="1"/>
    <col min="3" max="4" width="16.7109375" style="84" customWidth="1"/>
    <col min="5" max="6" width="16.28125" style="84" customWidth="1"/>
    <col min="7" max="7" width="22.00390625" style="84" customWidth="1"/>
    <col min="8" max="8" width="19.8515625" style="84" customWidth="1"/>
    <col min="9" max="9" width="23.28125" style="83" customWidth="1"/>
    <col min="10" max="10" width="14.57421875" style="84" customWidth="1"/>
    <col min="11" max="11" width="20.00390625" style="84" customWidth="1"/>
    <col min="12" max="12" width="16.00390625" style="84" customWidth="1"/>
    <col min="13" max="16384" width="9.140625" style="84" customWidth="1"/>
  </cols>
  <sheetData>
    <row r="1" spans="1:2" ht="20.25">
      <c r="A1" s="82" t="s">
        <v>55</v>
      </c>
      <c r="B1" s="83"/>
    </row>
    <row r="3" spans="1:2" ht="20.25">
      <c r="A3" s="83" t="s">
        <v>40</v>
      </c>
      <c r="B3" s="83"/>
    </row>
    <row r="4" spans="1:2" ht="20.25">
      <c r="A4" s="85" t="str">
        <f>'CPL(2)'!B4</f>
        <v>FOR THE SECOND QUARTER ENDED 30 SEPTEMBER 2007</v>
      </c>
      <c r="B4" s="83"/>
    </row>
    <row r="5" spans="1:12" ht="20.25">
      <c r="A5" s="83"/>
      <c r="B5" s="83"/>
      <c r="C5" s="186" t="s">
        <v>97</v>
      </c>
      <c r="D5" s="187"/>
      <c r="E5" s="187"/>
      <c r="F5" s="187"/>
      <c r="G5" s="187"/>
      <c r="H5" s="187"/>
      <c r="I5" s="187"/>
      <c r="J5" s="187"/>
      <c r="K5" s="87" t="s">
        <v>87</v>
      </c>
      <c r="L5" s="86" t="s">
        <v>42</v>
      </c>
    </row>
    <row r="6" spans="4:12" s="83" customFormat="1" ht="20.25" customHeight="1">
      <c r="D6" s="184" t="s">
        <v>78</v>
      </c>
      <c r="E6" s="185"/>
      <c r="F6" s="185"/>
      <c r="G6" s="185"/>
      <c r="H6" s="185"/>
      <c r="I6" s="185"/>
      <c r="J6" s="88"/>
      <c r="K6" s="87" t="s">
        <v>88</v>
      </c>
      <c r="L6" s="87" t="s">
        <v>68</v>
      </c>
    </row>
    <row r="7" spans="3:9" s="83" customFormat="1" ht="20.25">
      <c r="C7" s="86"/>
      <c r="D7" s="186" t="s">
        <v>82</v>
      </c>
      <c r="E7" s="187"/>
      <c r="F7" s="187"/>
      <c r="G7" s="187"/>
      <c r="H7" s="188"/>
      <c r="I7" s="99"/>
    </row>
    <row r="8" spans="3:9" s="83" customFormat="1" ht="20.25">
      <c r="C8" s="86"/>
      <c r="D8" s="86"/>
      <c r="G8" s="86"/>
      <c r="H8" s="86"/>
      <c r="I8" s="86"/>
    </row>
    <row r="9" spans="2:12" s="89" customFormat="1" ht="60.75">
      <c r="B9" s="87"/>
      <c r="C9" s="87" t="s">
        <v>41</v>
      </c>
      <c r="D9" s="87" t="s">
        <v>30</v>
      </c>
      <c r="E9" s="87" t="s">
        <v>31</v>
      </c>
      <c r="F9" s="87" t="s">
        <v>44</v>
      </c>
      <c r="G9" s="87" t="s">
        <v>47</v>
      </c>
      <c r="H9" s="87" t="s">
        <v>110</v>
      </c>
      <c r="I9" s="87" t="s">
        <v>43</v>
      </c>
      <c r="J9" s="87" t="s">
        <v>42</v>
      </c>
      <c r="K9" s="87"/>
      <c r="L9" s="87"/>
    </row>
    <row r="10" spans="3:12" s="83" customFormat="1" ht="20.25">
      <c r="C10" s="86" t="s">
        <v>8</v>
      </c>
      <c r="D10" s="86" t="s">
        <v>8</v>
      </c>
      <c r="E10" s="86" t="s">
        <v>8</v>
      </c>
      <c r="F10" s="86" t="s">
        <v>8</v>
      </c>
      <c r="G10" s="86" t="s">
        <v>8</v>
      </c>
      <c r="H10" s="86" t="s">
        <v>8</v>
      </c>
      <c r="I10" s="86" t="s">
        <v>8</v>
      </c>
      <c r="J10" s="86" t="s">
        <v>8</v>
      </c>
      <c r="K10" s="86" t="s">
        <v>8</v>
      </c>
      <c r="L10" s="86" t="s">
        <v>8</v>
      </c>
    </row>
    <row r="11" spans="3:10" s="83" customFormat="1" ht="20.25">
      <c r="C11" s="86"/>
      <c r="D11" s="86"/>
      <c r="E11" s="86"/>
      <c r="F11" s="86"/>
      <c r="G11" s="86"/>
      <c r="H11" s="86"/>
      <c r="I11" s="86"/>
      <c r="J11" s="86"/>
    </row>
    <row r="12" spans="1:13" s="90" customFormat="1" ht="20.25">
      <c r="A12" s="90" t="s">
        <v>114</v>
      </c>
      <c r="C12" s="90">
        <f aca="true" t="shared" si="0" ref="C12:H12">C41</f>
        <v>76118</v>
      </c>
      <c r="D12" s="90">
        <f t="shared" si="0"/>
        <v>15738</v>
      </c>
      <c r="E12" s="90">
        <f t="shared" si="0"/>
        <v>-13509</v>
      </c>
      <c r="F12" s="90">
        <f t="shared" si="0"/>
        <v>3030</v>
      </c>
      <c r="G12" s="90">
        <f t="shared" si="0"/>
        <v>51</v>
      </c>
      <c r="H12" s="90">
        <f t="shared" si="0"/>
        <v>28566</v>
      </c>
      <c r="I12" s="90">
        <v>-95731</v>
      </c>
      <c r="J12" s="90">
        <f>SUM(C12:I12)</f>
        <v>14263</v>
      </c>
      <c r="K12" s="90">
        <v>2122</v>
      </c>
      <c r="L12" s="90">
        <f>SUM(J12:K12)</f>
        <v>16385</v>
      </c>
      <c r="M12" s="91"/>
    </row>
    <row r="13" spans="9:12" s="93" customFormat="1" ht="21.75" customHeight="1">
      <c r="I13" s="94"/>
      <c r="L13" s="94"/>
    </row>
    <row r="14" spans="1:12" s="93" customFormat="1" ht="21.75" customHeight="1">
      <c r="A14" s="93" t="s">
        <v>117</v>
      </c>
      <c r="C14" s="93">
        <v>0</v>
      </c>
      <c r="D14" s="93">
        <v>0</v>
      </c>
      <c r="E14" s="93">
        <v>0</v>
      </c>
      <c r="F14" s="93">
        <f>-F12</f>
        <v>-3030</v>
      </c>
      <c r="G14" s="93">
        <v>0</v>
      </c>
      <c r="H14" s="93">
        <v>0</v>
      </c>
      <c r="I14" s="93">
        <f>-F14</f>
        <v>3030</v>
      </c>
      <c r="J14" s="92">
        <f>SUM(C14:I14)</f>
        <v>0</v>
      </c>
      <c r="K14" s="93">
        <v>0</v>
      </c>
      <c r="L14" s="90">
        <f>SUM(J14:K14)</f>
        <v>0</v>
      </c>
    </row>
    <row r="15" spans="1:12" s="93" customFormat="1" ht="21.75" customHeight="1">
      <c r="A15" s="93" t="s">
        <v>133</v>
      </c>
      <c r="C15" s="93">
        <f>-C12*75%</f>
        <v>-57089</v>
      </c>
      <c r="D15" s="93">
        <v>0</v>
      </c>
      <c r="E15" s="93">
        <v>0</v>
      </c>
      <c r="F15" s="93">
        <v>0</v>
      </c>
      <c r="G15" s="93">
        <v>0</v>
      </c>
      <c r="H15" s="93">
        <v>0</v>
      </c>
      <c r="I15" s="93">
        <f>-C15</f>
        <v>57089</v>
      </c>
      <c r="J15" s="92">
        <f aca="true" t="shared" si="1" ref="J15:J22">SUM(C15:I15)</f>
        <v>0</v>
      </c>
      <c r="K15" s="93">
        <v>0</v>
      </c>
      <c r="L15" s="90">
        <f aca="true" t="shared" si="2" ref="L15:L22">SUM(J15:K15)</f>
        <v>0</v>
      </c>
    </row>
    <row r="16" spans="1:12" s="93" customFormat="1" ht="21.75" customHeight="1">
      <c r="A16" s="93" t="s">
        <v>134</v>
      </c>
      <c r="C16" s="93">
        <v>0</v>
      </c>
      <c r="D16" s="93">
        <f>-15667287/1000</f>
        <v>-15667</v>
      </c>
      <c r="E16" s="93">
        <v>0</v>
      </c>
      <c r="F16" s="93">
        <v>0</v>
      </c>
      <c r="G16" s="93">
        <v>0</v>
      </c>
      <c r="H16" s="93">
        <v>0</v>
      </c>
      <c r="I16" s="93">
        <f>-D16</f>
        <v>15667</v>
      </c>
      <c r="J16" s="92">
        <f t="shared" si="1"/>
        <v>0</v>
      </c>
      <c r="K16" s="93">
        <v>0</v>
      </c>
      <c r="L16" s="90">
        <f t="shared" si="2"/>
        <v>0</v>
      </c>
    </row>
    <row r="17" spans="1:12" s="93" customFormat="1" ht="21.75" customHeight="1">
      <c r="A17" s="93" t="s">
        <v>135</v>
      </c>
      <c r="J17" s="92"/>
      <c r="L17" s="90"/>
    </row>
    <row r="18" spans="1:12" s="93" customFormat="1" ht="21.75" customHeight="1">
      <c r="A18" s="93" t="s">
        <v>137</v>
      </c>
      <c r="C18" s="93">
        <f>33997520/0.38/1000*0.25</f>
        <v>22367</v>
      </c>
      <c r="D18" s="93">
        <f>-(H18+C18)</f>
        <v>6199</v>
      </c>
      <c r="E18" s="93">
        <v>0</v>
      </c>
      <c r="F18" s="93">
        <v>0</v>
      </c>
      <c r="G18" s="93">
        <v>0</v>
      </c>
      <c r="H18" s="93">
        <f>-H12</f>
        <v>-28566</v>
      </c>
      <c r="I18" s="93">
        <v>0</v>
      </c>
      <c r="J18" s="92">
        <f t="shared" si="1"/>
        <v>0</v>
      </c>
      <c r="K18" s="93">
        <v>0</v>
      </c>
      <c r="L18" s="90">
        <f t="shared" si="2"/>
        <v>0</v>
      </c>
    </row>
    <row r="19" spans="1:12" s="93" customFormat="1" ht="21.75" customHeight="1">
      <c r="A19" s="93" t="s">
        <v>135</v>
      </c>
      <c r="J19" s="92"/>
      <c r="L19" s="90"/>
    </row>
    <row r="20" spans="1:12" s="93" customFormat="1" ht="21.75" customHeight="1">
      <c r="A20" s="93" t="s">
        <v>136</v>
      </c>
      <c r="C20" s="93">
        <f>1568000*0.25/1000</f>
        <v>392</v>
      </c>
      <c r="D20" s="93">
        <f>513000*0.15/1000</f>
        <v>77</v>
      </c>
      <c r="E20" s="93">
        <v>0</v>
      </c>
      <c r="F20" s="93">
        <v>0</v>
      </c>
      <c r="G20" s="93">
        <v>0</v>
      </c>
      <c r="H20" s="93">
        <v>0</v>
      </c>
      <c r="I20" s="93">
        <v>0</v>
      </c>
      <c r="J20" s="92">
        <f t="shared" si="1"/>
        <v>469</v>
      </c>
      <c r="K20" s="93">
        <v>0</v>
      </c>
      <c r="L20" s="90">
        <f t="shared" si="2"/>
        <v>469</v>
      </c>
    </row>
    <row r="21" spans="1:12" s="93" customFormat="1" ht="21.75" customHeight="1">
      <c r="A21" s="93" t="s">
        <v>135</v>
      </c>
      <c r="J21" s="92"/>
      <c r="L21" s="90"/>
    </row>
    <row r="22" spans="1:12" s="93" customFormat="1" ht="21.75" customHeight="1">
      <c r="A22" s="93" t="s">
        <v>142</v>
      </c>
      <c r="C22" s="93">
        <f>188047339*0.25/1000</f>
        <v>47012</v>
      </c>
      <c r="D22" s="93">
        <v>0</v>
      </c>
      <c r="E22" s="93">
        <v>0</v>
      </c>
      <c r="F22" s="93">
        <v>0</v>
      </c>
      <c r="G22" s="93">
        <v>0</v>
      </c>
      <c r="H22" s="93">
        <v>0</v>
      </c>
      <c r="I22" s="93">
        <v>0</v>
      </c>
      <c r="J22" s="92">
        <f t="shared" si="1"/>
        <v>47012</v>
      </c>
      <c r="K22" s="93">
        <v>0</v>
      </c>
      <c r="L22" s="90">
        <f t="shared" si="2"/>
        <v>47012</v>
      </c>
    </row>
    <row r="23" spans="1:12" s="93" customFormat="1" ht="21.75" customHeight="1">
      <c r="A23" s="93" t="s">
        <v>144</v>
      </c>
      <c r="J23" s="92"/>
      <c r="L23" s="90"/>
    </row>
    <row r="24" spans="1:12" s="93" customFormat="1" ht="21.75" customHeight="1">
      <c r="A24" s="93" t="s">
        <v>145</v>
      </c>
      <c r="C24" s="93">
        <v>0</v>
      </c>
      <c r="D24" s="93">
        <f>-566067/1000</f>
        <v>-566</v>
      </c>
      <c r="E24" s="93">
        <v>0</v>
      </c>
      <c r="F24" s="93">
        <v>0</v>
      </c>
      <c r="G24" s="93">
        <v>0</v>
      </c>
      <c r="H24" s="93">
        <v>0</v>
      </c>
      <c r="I24" s="93">
        <v>0</v>
      </c>
      <c r="J24" s="92">
        <f>SUM(C24:I24)</f>
        <v>-566</v>
      </c>
      <c r="K24" s="93">
        <v>0</v>
      </c>
      <c r="L24" s="90">
        <f>SUM(J24:K24)</f>
        <v>-566</v>
      </c>
    </row>
    <row r="25" spans="1:12" s="93" customFormat="1" ht="21.75" customHeight="1">
      <c r="A25" s="93" t="s">
        <v>150</v>
      </c>
      <c r="J25" s="92"/>
      <c r="L25" s="90"/>
    </row>
    <row r="26" spans="1:12" s="93" customFormat="1" ht="21.75" customHeight="1">
      <c r="A26" s="93" t="s">
        <v>151</v>
      </c>
      <c r="C26" s="93">
        <v>0</v>
      </c>
      <c r="D26" s="93">
        <v>0</v>
      </c>
      <c r="E26" s="93">
        <v>0</v>
      </c>
      <c r="F26" s="93">
        <v>0</v>
      </c>
      <c r="G26" s="93">
        <v>0</v>
      </c>
      <c r="H26" s="93">
        <v>0</v>
      </c>
      <c r="I26" s="93">
        <f>-200000*458%*73%*49%/1000</f>
        <v>-328</v>
      </c>
      <c r="J26" s="92">
        <f>SUM(C26:I26)</f>
        <v>-328</v>
      </c>
      <c r="K26" s="93">
        <v>0</v>
      </c>
      <c r="L26" s="90">
        <f>SUM(J26:K26)</f>
        <v>-328</v>
      </c>
    </row>
    <row r="27" spans="1:12" s="92" customFormat="1" ht="20.25">
      <c r="A27" s="92" t="s">
        <v>118</v>
      </c>
      <c r="C27" s="95">
        <v>0</v>
      </c>
      <c r="D27" s="95">
        <v>0</v>
      </c>
      <c r="E27" s="95">
        <v>0</v>
      </c>
      <c r="F27" s="95">
        <v>0</v>
      </c>
      <c r="G27" s="95">
        <v>0</v>
      </c>
      <c r="H27" s="95">
        <v>0</v>
      </c>
      <c r="I27" s="92">
        <f>'CPL(2)'!F33</f>
        <v>742</v>
      </c>
      <c r="J27" s="92">
        <f>SUM(C27:I27)</f>
        <v>742</v>
      </c>
      <c r="K27" s="92">
        <f>'CPL(2)'!F34</f>
        <v>69</v>
      </c>
      <c r="L27" s="90">
        <f>SUM(J27:K27)</f>
        <v>811</v>
      </c>
    </row>
    <row r="28" spans="3:12" s="92" customFormat="1" ht="20.25">
      <c r="C28" s="95"/>
      <c r="D28" s="95"/>
      <c r="E28" s="95"/>
      <c r="F28" s="95"/>
      <c r="G28" s="95"/>
      <c r="H28" s="95"/>
      <c r="L28" s="90"/>
    </row>
    <row r="29" spans="1:12" s="90" customFormat="1" ht="21" thickBot="1">
      <c r="A29" s="90" t="s">
        <v>130</v>
      </c>
      <c r="C29" s="96">
        <f aca="true" t="shared" si="3" ref="C29:L29">SUM(C12:C27)</f>
        <v>88800</v>
      </c>
      <c r="D29" s="96">
        <f t="shared" si="3"/>
        <v>5781</v>
      </c>
      <c r="E29" s="96">
        <f t="shared" si="3"/>
        <v>-13509</v>
      </c>
      <c r="F29" s="96">
        <f t="shared" si="3"/>
        <v>0</v>
      </c>
      <c r="G29" s="96">
        <f t="shared" si="3"/>
        <v>51</v>
      </c>
      <c r="H29" s="96">
        <f t="shared" si="3"/>
        <v>0</v>
      </c>
      <c r="I29" s="96">
        <f t="shared" si="3"/>
        <v>-19531</v>
      </c>
      <c r="J29" s="96">
        <f t="shared" si="3"/>
        <v>61592</v>
      </c>
      <c r="K29" s="96">
        <f t="shared" si="3"/>
        <v>2191</v>
      </c>
      <c r="L29" s="96">
        <f t="shared" si="3"/>
        <v>63783</v>
      </c>
    </row>
    <row r="30" ht="21" thickTop="1"/>
    <row r="35" spans="1:12" s="83" customFormat="1" ht="20.25">
      <c r="A35" s="83" t="s">
        <v>115</v>
      </c>
      <c r="C35" s="83">
        <v>76118</v>
      </c>
      <c r="D35" s="83">
        <v>15738</v>
      </c>
      <c r="E35" s="83">
        <v>-13509</v>
      </c>
      <c r="F35" s="83">
        <v>3030</v>
      </c>
      <c r="G35" s="83">
        <v>51</v>
      </c>
      <c r="H35" s="83">
        <v>28566</v>
      </c>
      <c r="I35" s="83">
        <v>-97681</v>
      </c>
      <c r="J35" s="83">
        <v>12313</v>
      </c>
      <c r="K35" s="83">
        <v>1810</v>
      </c>
      <c r="L35" s="83">
        <v>14123</v>
      </c>
    </row>
    <row r="36" s="83" customFormat="1" ht="20.25"/>
    <row r="37" spans="1:12" s="83" customFormat="1" ht="20.25">
      <c r="A37" s="84" t="s">
        <v>131</v>
      </c>
      <c r="C37" s="84"/>
      <c r="D37" s="84"/>
      <c r="E37" s="84"/>
      <c r="F37" s="84"/>
      <c r="G37" s="84"/>
      <c r="H37" s="84"/>
      <c r="I37" s="84"/>
      <c r="J37" s="84"/>
      <c r="K37" s="84"/>
      <c r="L37" s="84"/>
    </row>
    <row r="38" spans="1:12" s="83" customFormat="1" ht="20.25">
      <c r="A38" s="84" t="s">
        <v>132</v>
      </c>
      <c r="C38" s="84">
        <v>0</v>
      </c>
      <c r="D38" s="84">
        <v>0</v>
      </c>
      <c r="E38" s="84">
        <v>0</v>
      </c>
      <c r="F38" s="84">
        <v>0</v>
      </c>
      <c r="G38" s="84">
        <v>0</v>
      </c>
      <c r="H38" s="84">
        <v>0</v>
      </c>
      <c r="I38" s="84">
        <v>0</v>
      </c>
      <c r="J38" s="92">
        <f>SUM(C38:I38)</f>
        <v>0</v>
      </c>
      <c r="K38" s="84">
        <v>110</v>
      </c>
      <c r="L38" s="83">
        <f>SUM(J38:K38)</f>
        <v>110</v>
      </c>
    </row>
    <row r="39" spans="1:12" s="92" customFormat="1" ht="20.25">
      <c r="A39" s="92" t="s">
        <v>118</v>
      </c>
      <c r="C39" s="95">
        <v>0</v>
      </c>
      <c r="D39" s="95">
        <v>0</v>
      </c>
      <c r="E39" s="95">
        <v>0</v>
      </c>
      <c r="F39" s="95">
        <v>0</v>
      </c>
      <c r="G39" s="95">
        <v>0</v>
      </c>
      <c r="H39" s="95">
        <v>0</v>
      </c>
      <c r="I39" s="92">
        <v>860</v>
      </c>
      <c r="J39" s="92">
        <f>SUM(C39:I39)</f>
        <v>860</v>
      </c>
      <c r="K39" s="92">
        <v>-136</v>
      </c>
      <c r="L39" s="83">
        <f>SUM(J39:K39)</f>
        <v>724</v>
      </c>
    </row>
    <row r="40" spans="3:12" s="92" customFormat="1" ht="20.25">
      <c r="C40" s="95"/>
      <c r="D40" s="95"/>
      <c r="E40" s="95"/>
      <c r="F40" s="95"/>
      <c r="G40" s="95"/>
      <c r="H40" s="95"/>
      <c r="L40" s="83"/>
    </row>
    <row r="41" spans="1:12" s="90" customFormat="1" ht="21" thickBot="1">
      <c r="A41" s="90" t="s">
        <v>129</v>
      </c>
      <c r="C41" s="96">
        <f aca="true" t="shared" si="4" ref="C41:H41">SUM(C33:C39)</f>
        <v>76118</v>
      </c>
      <c r="D41" s="96">
        <f t="shared" si="4"/>
        <v>15738</v>
      </c>
      <c r="E41" s="96">
        <f t="shared" si="4"/>
        <v>-13509</v>
      </c>
      <c r="F41" s="96">
        <f t="shared" si="4"/>
        <v>3030</v>
      </c>
      <c r="G41" s="96">
        <f t="shared" si="4"/>
        <v>51</v>
      </c>
      <c r="H41" s="96">
        <f t="shared" si="4"/>
        <v>28566</v>
      </c>
      <c r="I41" s="96">
        <f>SUM(I33:I40)</f>
        <v>-96821</v>
      </c>
      <c r="J41" s="96">
        <f>SUM(J33:J39)</f>
        <v>13173</v>
      </c>
      <c r="K41" s="96">
        <f>SUM(K33:K39)</f>
        <v>1784</v>
      </c>
      <c r="L41" s="97">
        <f>SUM(J41:K41)</f>
        <v>14957</v>
      </c>
    </row>
    <row r="42" ht="21" thickTop="1"/>
    <row r="43" spans="1:10" ht="20.25">
      <c r="A43" s="98"/>
      <c r="B43" s="98"/>
      <c r="I43" s="84"/>
      <c r="J43" s="83"/>
    </row>
  </sheetData>
  <mergeCells count="3">
    <mergeCell ref="D6:I6"/>
    <mergeCell ref="D7:H7"/>
    <mergeCell ref="C5:J5"/>
  </mergeCells>
  <printOptions/>
  <pageMargins left="0.5" right="0.5" top="0.9" bottom="1" header="0.5" footer="0.59"/>
  <pageSetup fitToHeight="1" fitToWidth="1" horizontalDpi="600" verticalDpi="600" orientation="landscape" paperSize="9" scale="53" r:id="rId1"/>
  <headerFooter alignWithMargins="0">
    <oddFooter>&amp;L&amp;16The condensed consolidated statement of changes in equity should be read in conjunction with the audited financial statements for the year ended 31 March 2007 and the accompanying explanatory notes attached to the interim financial statements.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66"/>
  <sheetViews>
    <sheetView zoomScale="80" zoomScaleNormal="80" workbookViewId="0" topLeftCell="A1">
      <pane xSplit="2" ySplit="8" topLeftCell="C9" activePane="bottomRight" state="frozen"/>
      <selection pane="topLeft" activeCell="A1" sqref="A1"/>
      <selection pane="topRight" activeCell="C1" sqref="C1"/>
      <selection pane="bottomLeft" activeCell="A9" sqref="A9"/>
      <selection pane="bottomRight" activeCell="F17" sqref="F17"/>
    </sheetView>
  </sheetViews>
  <sheetFormatPr defaultColWidth="9.140625" defaultRowHeight="12.75"/>
  <cols>
    <col min="1" max="1" width="4.140625" style="1" customWidth="1"/>
    <col min="2" max="2" width="60.8515625" style="1" customWidth="1"/>
    <col min="3" max="3" width="6.28125" style="1" customWidth="1"/>
    <col min="4" max="4" width="17.00390625" style="68" bestFit="1" customWidth="1"/>
    <col min="5" max="5" width="2.57421875" style="26" customWidth="1"/>
    <col min="6" max="6" width="18.00390625" style="68" bestFit="1" customWidth="1"/>
    <col min="7" max="16384" width="9.140625" style="1" customWidth="1"/>
  </cols>
  <sheetData>
    <row r="1" ht="12.75">
      <c r="B1" s="7" t="s">
        <v>55</v>
      </c>
    </row>
    <row r="2" ht="12.75">
      <c r="B2" s="25"/>
    </row>
    <row r="3" ht="12.75">
      <c r="B3" s="25" t="s">
        <v>33</v>
      </c>
    </row>
    <row r="4" ht="12.75">
      <c r="B4" s="36" t="str">
        <f>CCIE!A4</f>
        <v>FOR THE SECOND QUARTER ENDED 30 SEPTEMBER 2007</v>
      </c>
    </row>
    <row r="6" spans="4:6" ht="12.75">
      <c r="D6" s="189" t="s">
        <v>138</v>
      </c>
      <c r="E6" s="189"/>
      <c r="F6" s="189"/>
    </row>
    <row r="7" spans="4:6" ht="12.75">
      <c r="D7" s="69" t="str">
        <f>CBS!D7</f>
        <v>30.09.2007</v>
      </c>
      <c r="F7" s="69" t="s">
        <v>140</v>
      </c>
    </row>
    <row r="8" spans="4:6" ht="12.75">
      <c r="D8" s="69" t="s">
        <v>8</v>
      </c>
      <c r="E8" s="28"/>
      <c r="F8" s="69" t="s">
        <v>8</v>
      </c>
    </row>
    <row r="9" spans="4:6" ht="12.75">
      <c r="D9" s="69"/>
      <c r="E9" s="28"/>
      <c r="F9" s="69"/>
    </row>
    <row r="10" ht="12.75">
      <c r="B10" s="25" t="s">
        <v>51</v>
      </c>
    </row>
    <row r="12" spans="2:6" ht="12.75">
      <c r="B12" s="25" t="s">
        <v>120</v>
      </c>
      <c r="C12" s="25"/>
      <c r="D12" s="70">
        <f>'CPL(2)'!F25</f>
        <v>707</v>
      </c>
      <c r="E12" s="66"/>
      <c r="F12" s="70">
        <f>'CPL(2)'!G25</f>
        <v>965</v>
      </c>
    </row>
    <row r="13" ht="12.75">
      <c r="E13" s="65"/>
    </row>
    <row r="14" spans="2:5" ht="12.75">
      <c r="B14" s="25" t="s">
        <v>52</v>
      </c>
      <c r="E14" s="65"/>
    </row>
    <row r="15" spans="2:6" ht="12.75">
      <c r="B15" s="1" t="s">
        <v>34</v>
      </c>
      <c r="D15" s="68">
        <v>705</v>
      </c>
      <c r="E15" s="65"/>
      <c r="F15" s="68">
        <v>650</v>
      </c>
    </row>
    <row r="16" spans="2:6" ht="12.75">
      <c r="B16" s="1" t="s">
        <v>35</v>
      </c>
      <c r="D16" s="68">
        <v>558</v>
      </c>
      <c r="E16" s="65"/>
      <c r="F16" s="68">
        <v>380</v>
      </c>
    </row>
    <row r="17" spans="4:6" ht="12.75">
      <c r="D17" s="73"/>
      <c r="E17" s="65"/>
      <c r="F17" s="73"/>
    </row>
    <row r="18" spans="2:6" s="25" customFormat="1" ht="12.75">
      <c r="B18" s="25" t="s">
        <v>104</v>
      </c>
      <c r="D18" s="70">
        <f>SUM(D12:D17)</f>
        <v>1970</v>
      </c>
      <c r="E18" s="66"/>
      <c r="F18" s="70">
        <f>SUM(F12:F17)</f>
        <v>1995</v>
      </c>
    </row>
    <row r="19" ht="12.75">
      <c r="E19" s="65"/>
    </row>
    <row r="20" spans="2:6" ht="12.75">
      <c r="B20" s="25" t="s">
        <v>36</v>
      </c>
      <c r="D20" s="68">
        <f>9374-6</f>
        <v>9368</v>
      </c>
      <c r="E20" s="65"/>
      <c r="F20" s="68">
        <v>-7325</v>
      </c>
    </row>
    <row r="21" spans="4:6" ht="12.75">
      <c r="D21" s="73"/>
      <c r="E21" s="65"/>
      <c r="F21" s="73"/>
    </row>
    <row r="22" spans="2:6" ht="12.75">
      <c r="B22" s="25" t="s">
        <v>155</v>
      </c>
      <c r="C22" s="25"/>
      <c r="D22" s="66">
        <f>SUM(D18:D21)</f>
        <v>11338</v>
      </c>
      <c r="E22" s="66"/>
      <c r="F22" s="66">
        <f>SUM(F18:F21)</f>
        <v>-5330</v>
      </c>
    </row>
    <row r="23" ht="12.75">
      <c r="E23" s="65"/>
    </row>
    <row r="24" spans="2:6" ht="12.75">
      <c r="B24" s="1" t="s">
        <v>37</v>
      </c>
      <c r="D24" s="68">
        <v>-54</v>
      </c>
      <c r="E24" s="65"/>
      <c r="F24" s="68">
        <v>-71</v>
      </c>
    </row>
    <row r="25" spans="2:6" ht="12.75">
      <c r="B25" s="1" t="s">
        <v>146</v>
      </c>
      <c r="D25" s="68">
        <v>51</v>
      </c>
      <c r="E25" s="65"/>
      <c r="F25" s="68">
        <v>0</v>
      </c>
    </row>
    <row r="26" spans="2:6" ht="12.75">
      <c r="B26" s="1" t="s">
        <v>39</v>
      </c>
      <c r="D26" s="68">
        <v>50</v>
      </c>
      <c r="E26" s="65"/>
      <c r="F26" s="68">
        <v>45</v>
      </c>
    </row>
    <row r="27" spans="2:6" ht="12.75">
      <c r="B27" s="1" t="s">
        <v>38</v>
      </c>
      <c r="D27" s="68">
        <v>-375</v>
      </c>
      <c r="E27" s="65"/>
      <c r="F27" s="68">
        <v>-378</v>
      </c>
    </row>
    <row r="28" ht="12.75">
      <c r="E28" s="65"/>
    </row>
    <row r="29" spans="2:6" ht="12.75">
      <c r="B29" s="25" t="s">
        <v>154</v>
      </c>
      <c r="D29" s="74">
        <f>SUM(D22:D28)</f>
        <v>11010</v>
      </c>
      <c r="E29" s="66"/>
      <c r="F29" s="74">
        <f>SUM(F22:F28)</f>
        <v>-5734</v>
      </c>
    </row>
    <row r="30" ht="12.75">
      <c r="E30" s="65"/>
    </row>
    <row r="31" ht="12.75">
      <c r="E31" s="65"/>
    </row>
    <row r="32" spans="2:5" ht="12.75">
      <c r="B32" s="25" t="s">
        <v>89</v>
      </c>
      <c r="E32" s="65"/>
    </row>
    <row r="33" ht="12.75">
      <c r="E33" s="65"/>
    </row>
    <row r="34" spans="2:6" ht="12.75">
      <c r="B34" s="1" t="s">
        <v>148</v>
      </c>
      <c r="D34" s="68">
        <v>-865</v>
      </c>
      <c r="E34" s="65"/>
      <c r="F34" s="68">
        <v>-842</v>
      </c>
    </row>
    <row r="35" spans="2:6" ht="12.75">
      <c r="B35" s="1" t="s">
        <v>147</v>
      </c>
      <c r="D35" s="68">
        <v>2</v>
      </c>
      <c r="E35" s="65"/>
      <c r="F35" s="68">
        <v>0</v>
      </c>
    </row>
    <row r="36" spans="2:6" ht="12.75">
      <c r="B36" s="1" t="s">
        <v>139</v>
      </c>
      <c r="D36" s="68">
        <v>0</v>
      </c>
      <c r="E36" s="65"/>
      <c r="F36" s="68">
        <v>68</v>
      </c>
    </row>
    <row r="37" spans="2:6" s="30" customFormat="1" ht="12.75">
      <c r="B37" s="33" t="s">
        <v>119</v>
      </c>
      <c r="D37" s="100">
        <f>SUM(D34:D36)</f>
        <v>-863</v>
      </c>
      <c r="E37" s="67"/>
      <c r="F37" s="100">
        <f>SUM(F34:F36)</f>
        <v>-774</v>
      </c>
    </row>
    <row r="38" ht="12.75">
      <c r="E38" s="65"/>
    </row>
    <row r="39" spans="2:5" ht="12.75">
      <c r="B39" s="25" t="s">
        <v>90</v>
      </c>
      <c r="E39" s="65"/>
    </row>
    <row r="40" spans="2:5" ht="12.75">
      <c r="B40" s="34"/>
      <c r="E40" s="65"/>
    </row>
    <row r="41" spans="2:6" ht="12.75">
      <c r="B41" s="1" t="s">
        <v>60</v>
      </c>
      <c r="D41" s="68">
        <v>10181</v>
      </c>
      <c r="E41" s="65"/>
      <c r="F41" s="68">
        <v>11154</v>
      </c>
    </row>
    <row r="42" spans="2:6" ht="12.75">
      <c r="B42" s="1" t="s">
        <v>53</v>
      </c>
      <c r="D42" s="68">
        <v>-20323</v>
      </c>
      <c r="E42" s="65"/>
      <c r="F42" s="68">
        <v>-10871</v>
      </c>
    </row>
    <row r="43" spans="2:6" ht="12.75">
      <c r="B43" s="1" t="s">
        <v>107</v>
      </c>
      <c r="D43" s="68">
        <v>-685</v>
      </c>
      <c r="E43" s="65"/>
      <c r="F43" s="68">
        <v>-65</v>
      </c>
    </row>
    <row r="44" spans="2:6" ht="12.75">
      <c r="B44" s="1" t="s">
        <v>143</v>
      </c>
      <c r="D44" s="68">
        <v>47481</v>
      </c>
      <c r="E44" s="65"/>
      <c r="F44" s="68">
        <v>0</v>
      </c>
    </row>
    <row r="45" spans="2:6" ht="12.75">
      <c r="B45" s="1" t="s">
        <v>149</v>
      </c>
      <c r="D45" s="68">
        <v>-328</v>
      </c>
      <c r="E45" s="65"/>
      <c r="F45" s="68">
        <v>0</v>
      </c>
    </row>
    <row r="46" spans="2:6" ht="12.75">
      <c r="B46" s="1" t="s">
        <v>54</v>
      </c>
      <c r="D46" s="68">
        <v>-438</v>
      </c>
      <c r="E46" s="65"/>
      <c r="F46" s="68">
        <v>-1165</v>
      </c>
    </row>
    <row r="47" spans="2:6" s="25" customFormat="1" ht="12.75">
      <c r="B47" s="25" t="s">
        <v>152</v>
      </c>
      <c r="D47" s="74">
        <f>SUM(D41:D46)</f>
        <v>35888</v>
      </c>
      <c r="E47" s="66"/>
      <c r="F47" s="74">
        <f>SUM(F41:F46)</f>
        <v>-947</v>
      </c>
    </row>
    <row r="48" spans="2:5" ht="12.75">
      <c r="B48" s="34"/>
      <c r="E48" s="65"/>
    </row>
    <row r="49" spans="2:6" s="25" customFormat="1" ht="12.75">
      <c r="B49" s="25" t="s">
        <v>153</v>
      </c>
      <c r="D49" s="70">
        <f>D47+D37+D29</f>
        <v>46035</v>
      </c>
      <c r="E49" s="66"/>
      <c r="F49" s="70">
        <f>F47+F37+F29</f>
        <v>-7455</v>
      </c>
    </row>
    <row r="50" spans="4:6" s="25" customFormat="1" ht="12.75">
      <c r="D50" s="70"/>
      <c r="E50" s="66"/>
      <c r="F50" s="70"/>
    </row>
    <row r="51" spans="2:6" s="25" customFormat="1" ht="12.75">
      <c r="B51" s="25" t="s">
        <v>113</v>
      </c>
      <c r="D51" s="70">
        <v>13430</v>
      </c>
      <c r="E51" s="66"/>
      <c r="F51" s="70">
        <v>13994</v>
      </c>
    </row>
    <row r="52" spans="4:6" s="25" customFormat="1" ht="12.75">
      <c r="D52" s="70"/>
      <c r="E52" s="66"/>
      <c r="F52" s="70"/>
    </row>
    <row r="53" spans="2:6" s="25" customFormat="1" ht="13.5" thickBot="1">
      <c r="B53" s="25" t="s">
        <v>116</v>
      </c>
      <c r="D53" s="75">
        <f>D49+D51</f>
        <v>59465</v>
      </c>
      <c r="E53" s="66"/>
      <c r="F53" s="75">
        <f>F49+F51</f>
        <v>6539</v>
      </c>
    </row>
    <row r="54" ht="13.5" thickTop="1"/>
    <row r="56" ht="12.75">
      <c r="B56" s="147" t="s">
        <v>141</v>
      </c>
    </row>
    <row r="57" ht="12.75">
      <c r="B57" s="35"/>
    </row>
    <row r="58" spans="4:6" ht="12.75">
      <c r="D58" s="69" t="str">
        <f>"As at "&amp;D7</f>
        <v>As at 30.09.2007</v>
      </c>
      <c r="F58" s="69" t="str">
        <f>"As at "&amp;F7</f>
        <v>As at 30.09.2006</v>
      </c>
    </row>
    <row r="59" spans="4:6" ht="12.75">
      <c r="D59" s="69" t="s">
        <v>8</v>
      </c>
      <c r="E59" s="28"/>
      <c r="F59" s="69" t="s">
        <v>8</v>
      </c>
    </row>
    <row r="60" spans="2:6" ht="12.75">
      <c r="B60" s="1" t="s">
        <v>57</v>
      </c>
      <c r="D60" s="68">
        <v>7323</v>
      </c>
      <c r="E60" s="65"/>
      <c r="F60" s="68">
        <v>7623</v>
      </c>
    </row>
    <row r="61" spans="2:6" ht="12.75">
      <c r="B61" s="1" t="s">
        <v>98</v>
      </c>
      <c r="D61" s="68">
        <v>53480</v>
      </c>
      <c r="E61" s="65"/>
      <c r="F61" s="68">
        <v>2028</v>
      </c>
    </row>
    <row r="62" spans="4:6" ht="12.75">
      <c r="D62" s="73"/>
      <c r="E62" s="65"/>
      <c r="F62" s="73"/>
    </row>
    <row r="63" spans="2:6" s="25" customFormat="1" ht="12.75">
      <c r="B63" s="25" t="s">
        <v>58</v>
      </c>
      <c r="D63" s="70">
        <f>SUM(D60:D62)</f>
        <v>60803</v>
      </c>
      <c r="E63" s="66"/>
      <c r="F63" s="70">
        <f>SUM(F60:F62)</f>
        <v>9651</v>
      </c>
    </row>
    <row r="64" spans="2:6" ht="12.75">
      <c r="B64" s="1" t="s">
        <v>105</v>
      </c>
      <c r="D64" s="68">
        <v>-1338</v>
      </c>
      <c r="E64" s="65"/>
      <c r="F64" s="68">
        <v>-3112</v>
      </c>
    </row>
    <row r="65" spans="2:6" s="25" customFormat="1" ht="13.5" thickBot="1">
      <c r="B65" s="25" t="s">
        <v>59</v>
      </c>
      <c r="D65" s="75">
        <f>SUM(D63:D64)</f>
        <v>59465</v>
      </c>
      <c r="E65" s="66"/>
      <c r="F65" s="75">
        <f>SUM(F63:F64)</f>
        <v>6539</v>
      </c>
    </row>
    <row r="66" ht="13.5" thickTop="1">
      <c r="E66" s="1"/>
    </row>
  </sheetData>
  <mergeCells count="1">
    <mergeCell ref="D6:F6"/>
  </mergeCells>
  <printOptions/>
  <pageMargins left="0.75" right="0.75" top="0.75" bottom="1" header="0.5" footer="0.5"/>
  <pageSetup fitToHeight="1" fitToWidth="1" horizontalDpi="600" verticalDpi="600" orientation="portrait" paperSize="9" scale="80" r:id="rId1"/>
  <headerFooter alignWithMargins="0">
    <oddFooter>&amp;LThe condensed consolidated cash flow statement should be read in conjunction with the audited financial statements for the year ended 31 March 2007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Tina Koh</cp:lastModifiedBy>
  <cp:lastPrinted>2007-11-09T00:39:24Z</cp:lastPrinted>
  <dcterms:created xsi:type="dcterms:W3CDTF">2003-02-27T03:53:09Z</dcterms:created>
  <dcterms:modified xsi:type="dcterms:W3CDTF">2007-11-30T06:11:37Z</dcterms:modified>
  <cp:category/>
  <cp:version/>
  <cp:contentType/>
  <cp:contentStatus/>
</cp:coreProperties>
</file>